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ustor\BA\BA\Budget\Budget Office Administration\Website\"/>
    </mc:Choice>
  </mc:AlternateContent>
  <xr:revisionPtr revIDLastSave="0" documentId="13_ncr:1_{4D180EAD-B9C3-4066-B804-1825DC89BC50}" xr6:coauthVersionLast="47" xr6:coauthVersionMax="47" xr10:uidLastSave="{00000000-0000-0000-0000-000000000000}"/>
  <bookViews>
    <workbookView xWindow="-120" yWindow="-120" windowWidth="29040" windowHeight="17520" firstSheet="1" activeTab="1" xr2:uid="{00000000-000D-0000-FFFF-FFFF00000000}"/>
  </bookViews>
  <sheets>
    <sheet name="FY 18-19 Fringes" sheetId="25" state="hidden" r:id="rId1"/>
    <sheet name="FY 25 - 26 Calculator" sheetId="28" r:id="rId2"/>
    <sheet name="FY 25-26 Fringe Rate Detail" sheetId="29" r:id="rId3"/>
    <sheet name="FY 20-21 Fringe Calculator " sheetId="23" state="hidden" r:id="rId4"/>
    <sheet name="FY20 Fringe Rates" sheetId="27" state="hidden" r:id="rId5"/>
    <sheet name="House Bill 125" sheetId="30" r:id="rId6"/>
  </sheets>
  <definedNames>
    <definedName name="_xlnm.Print_Area" localSheetId="0">'FY 18-19 Fringes'!$A$1:$K$32</definedName>
    <definedName name="_xlnm.Print_Area" localSheetId="3">'FY 20-21 Fringe Calculator '!$A$2:$G$40</definedName>
    <definedName name="_xlnm.Print_Area" localSheetId="1">'FY 25 - 26 Calculator'!$A$1:$U$43</definedName>
    <definedName name="_xlnm.Print_Titles" localSheetId="1">'FY 25 - 26 Calculator'!$1:$4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6" i="28" l="1"/>
  <c r="C24" i="28" l="1"/>
  <c r="L11" i="28" s="1"/>
  <c r="R29" i="28"/>
  <c r="P29" i="28"/>
  <c r="R27" i="28"/>
  <c r="P27" i="28"/>
  <c r="G10" i="28" l="1"/>
  <c r="R34" i="28"/>
  <c r="U34" i="28" s="1"/>
  <c r="P34" i="28"/>
  <c r="U27" i="28"/>
  <c r="T27" i="28"/>
  <c r="U29" i="28"/>
  <c r="T29" i="28"/>
  <c r="R26" i="28"/>
  <c r="U26" i="28" s="1"/>
  <c r="T26" i="28"/>
  <c r="U12" i="28"/>
  <c r="U13" i="28"/>
  <c r="U14" i="28"/>
  <c r="U15" i="28"/>
  <c r="U16" i="28"/>
  <c r="U17" i="28"/>
  <c r="U18" i="28"/>
  <c r="U19" i="28"/>
  <c r="U20" i="28"/>
  <c r="U22" i="28"/>
  <c r="U23" i="28"/>
  <c r="U24" i="28"/>
  <c r="U25" i="28"/>
  <c r="U28" i="28"/>
  <c r="U30" i="28"/>
  <c r="U31" i="28"/>
  <c r="U32" i="28"/>
  <c r="U33" i="28"/>
  <c r="U35" i="28"/>
  <c r="U10" i="28"/>
  <c r="U11" i="28"/>
  <c r="U9" i="28"/>
  <c r="U36" i="28"/>
  <c r="U37" i="28"/>
  <c r="T12" i="28"/>
  <c r="T13" i="28"/>
  <c r="T14" i="28"/>
  <c r="T15" i="28"/>
  <c r="T16" i="28"/>
  <c r="T17" i="28"/>
  <c r="T18" i="28"/>
  <c r="T19" i="28"/>
  <c r="T20" i="28"/>
  <c r="T22" i="28"/>
  <c r="T23" i="28"/>
  <c r="T24" i="28"/>
  <c r="T25" i="28"/>
  <c r="T34" i="28"/>
  <c r="T28" i="28"/>
  <c r="T30" i="28"/>
  <c r="T31" i="28"/>
  <c r="T32" i="28"/>
  <c r="T33" i="28"/>
  <c r="T10" i="28"/>
  <c r="T11" i="28"/>
  <c r="T9" i="28"/>
  <c r="T35" i="28"/>
  <c r="T36" i="28"/>
  <c r="T37" i="28"/>
  <c r="S40" i="28"/>
  <c r="Q40" i="28"/>
  <c r="I36" i="28"/>
  <c r="I28" i="28"/>
  <c r="I18" i="28"/>
  <c r="I10" i="28"/>
  <c r="E10" i="28"/>
  <c r="B29" i="29"/>
  <c r="B20" i="29"/>
  <c r="B11" i="29"/>
  <c r="I37" i="28"/>
  <c r="I29" i="28"/>
  <c r="I19" i="28"/>
  <c r="I11" i="28"/>
  <c r="J35" i="28"/>
  <c r="J36" i="28" s="1"/>
  <c r="J37" i="28"/>
  <c r="F34" i="28"/>
  <c r="E33" i="28"/>
  <c r="E32" i="28"/>
  <c r="J29" i="28"/>
  <c r="B30" i="28"/>
  <c r="J28" i="28"/>
  <c r="F28" i="28"/>
  <c r="F29" i="28" s="1"/>
  <c r="F31" i="28" s="1"/>
  <c r="B29" i="28"/>
  <c r="B28" i="28"/>
  <c r="F23" i="28"/>
  <c r="F22" i="28"/>
  <c r="F21" i="28"/>
  <c r="E21" i="28"/>
  <c r="L17" i="28"/>
  <c r="J17" i="28"/>
  <c r="K17" i="28" s="1"/>
  <c r="C15" i="28"/>
  <c r="B15" i="28"/>
  <c r="J11" i="28"/>
  <c r="L10" i="28"/>
  <c r="J10" i="28"/>
  <c r="F10" i="28"/>
  <c r="F13" i="28" s="1"/>
  <c r="G9" i="28"/>
  <c r="G13" i="28" s="1"/>
  <c r="F9" i="28"/>
  <c r="E9" i="28"/>
  <c r="C10" i="28"/>
  <c r="B10" i="28"/>
  <c r="J16" i="23"/>
  <c r="K16" i="23" s="1"/>
  <c r="B20" i="27"/>
  <c r="B11" i="27"/>
  <c r="B29" i="27"/>
  <c r="L10" i="23"/>
  <c r="L9" i="23"/>
  <c r="J10" i="23"/>
  <c r="J9" i="23"/>
  <c r="J12" i="23" s="1"/>
  <c r="L16" i="23"/>
  <c r="L17" i="23" s="1"/>
  <c r="M17" i="23" s="1"/>
  <c r="J34" i="23"/>
  <c r="J36" i="23" s="1"/>
  <c r="K36" i="23" s="1"/>
  <c r="J27" i="23"/>
  <c r="J28" i="23"/>
  <c r="J30" i="23" s="1"/>
  <c r="L34" i="23"/>
  <c r="M34" i="23" s="1"/>
  <c r="L36" i="23"/>
  <c r="M36" i="23" s="1"/>
  <c r="L28" i="23"/>
  <c r="L27" i="23"/>
  <c r="E32" i="23"/>
  <c r="B28" i="23"/>
  <c r="B27" i="23"/>
  <c r="B26" i="23"/>
  <c r="L12" i="23"/>
  <c r="K34" i="23"/>
  <c r="J35" i="23"/>
  <c r="K35" i="23" s="1"/>
  <c r="L30" i="23"/>
  <c r="F21" i="23"/>
  <c r="G9" i="23"/>
  <c r="G12" i="23" s="1"/>
  <c r="F9" i="23"/>
  <c r="C14" i="23"/>
  <c r="C8" i="23"/>
  <c r="C9" i="23"/>
  <c r="C11" i="23" s="1"/>
  <c r="C12" i="23" s="1"/>
  <c r="G33" i="23"/>
  <c r="F33" i="23"/>
  <c r="E31" i="23"/>
  <c r="G27" i="23"/>
  <c r="G28" i="23"/>
  <c r="G30" i="23" s="1"/>
  <c r="F27" i="23"/>
  <c r="F28" i="23" s="1"/>
  <c r="F30" i="23" s="1"/>
  <c r="G22" i="23"/>
  <c r="G23" i="23" s="1"/>
  <c r="F22" i="23"/>
  <c r="G21" i="23"/>
  <c r="G20" i="23"/>
  <c r="F20" i="23"/>
  <c r="F23" i="23" s="1"/>
  <c r="E20" i="23"/>
  <c r="B14" i="23"/>
  <c r="G10" i="23"/>
  <c r="F10" i="23"/>
  <c r="E9" i="23"/>
  <c r="G8" i="23"/>
  <c r="F8" i="23"/>
  <c r="F12" i="23" s="1"/>
  <c r="E8" i="23"/>
  <c r="B8" i="23"/>
  <c r="B9" i="23"/>
  <c r="B11" i="23"/>
  <c r="B13" i="23"/>
  <c r="M17" i="28"/>
  <c r="J19" i="28"/>
  <c r="K35" i="28"/>
  <c r="C12" i="28" l="1"/>
  <c r="C14" i="28" s="1"/>
  <c r="K36" i="28"/>
  <c r="J31" i="28"/>
  <c r="L18" i="28"/>
  <c r="M18" i="28" s="1"/>
  <c r="L19" i="28"/>
  <c r="M19" i="28" s="1"/>
  <c r="J13" i="28"/>
  <c r="B12" i="28"/>
  <c r="B14" i="28" s="1"/>
  <c r="L13" i="28"/>
  <c r="K19" i="28"/>
  <c r="J18" i="28"/>
  <c r="K18" i="28" s="1"/>
  <c r="K21" i="28" s="1"/>
  <c r="F24" i="28"/>
  <c r="F32" i="28"/>
  <c r="F33" i="28"/>
  <c r="K38" i="23"/>
  <c r="G31" i="23"/>
  <c r="G32" i="23"/>
  <c r="B15" i="23"/>
  <c r="F31" i="23"/>
  <c r="F34" i="23" s="1"/>
  <c r="F32" i="23"/>
  <c r="B12" i="23"/>
  <c r="J38" i="23"/>
  <c r="M16" i="23"/>
  <c r="M20" i="23" s="1"/>
  <c r="L20" i="23"/>
  <c r="L35" i="23"/>
  <c r="M35" i="23" s="1"/>
  <c r="M38" i="23" s="1"/>
  <c r="K37" i="28"/>
  <c r="K39" i="28" s="1"/>
  <c r="L18" i="23"/>
  <c r="M18" i="23" s="1"/>
  <c r="J17" i="23"/>
  <c r="J18" i="23"/>
  <c r="K18" i="23" s="1"/>
  <c r="J39" i="28"/>
  <c r="P40" i="28"/>
  <c r="T40" i="28"/>
  <c r="U40" i="28"/>
  <c r="R40" i="28"/>
  <c r="C13" i="23"/>
  <c r="C15" i="23" s="1"/>
  <c r="C13" i="28" l="1"/>
  <c r="C16" i="28" s="1"/>
  <c r="L21" i="28"/>
  <c r="M21" i="28"/>
  <c r="B13" i="28"/>
  <c r="B16" i="28" s="1"/>
  <c r="F35" i="28"/>
  <c r="J21" i="28"/>
  <c r="G34" i="23"/>
  <c r="J20" i="23"/>
  <c r="K17" i="23"/>
  <c r="K20" i="23" s="1"/>
  <c r="L38"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hongvu</author>
  </authors>
  <commentList>
    <comment ref="D25" authorId="0" shapeId="0" xr:uid="{6966D890-6DB8-4F67-BC0A-545EAE025D85}">
      <text>
        <r>
          <rPr>
            <b/>
            <sz val="9"/>
            <color indexed="81"/>
            <rFont val="Tahoma"/>
            <family val="2"/>
          </rPr>
          <t>Budgeting for Medical:</t>
        </r>
        <r>
          <rPr>
            <sz val="9"/>
            <color indexed="81"/>
            <rFont val="Tahoma"/>
            <family val="2"/>
          </rPr>
          <t xml:space="preserve">
1) Less than .75 FTE - no medical needed
2) Equal to or greater than .75 FTE - full medical needed</t>
        </r>
        <r>
          <rPr>
            <sz val="10"/>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hongvu</author>
  </authors>
  <commentList>
    <comment ref="D24" authorId="0" shapeId="0" xr:uid="{00000000-0006-0000-0100-000001000000}">
      <text>
        <r>
          <rPr>
            <b/>
            <sz val="9"/>
            <color indexed="81"/>
            <rFont val="Tahoma"/>
            <family val="2"/>
          </rPr>
          <t>Budgeting for Medical:</t>
        </r>
        <r>
          <rPr>
            <sz val="9"/>
            <color indexed="81"/>
            <rFont val="Tahoma"/>
            <family val="2"/>
          </rPr>
          <t xml:space="preserve">
1) Less than .75 FTE - no medical needed
2) Equal to or greater than .75 FTE - full medical needed</t>
        </r>
        <r>
          <rPr>
            <sz val="10"/>
            <color indexed="81"/>
            <rFont val="Tahoma"/>
            <family val="2"/>
          </rPr>
          <t xml:space="preserve">
</t>
        </r>
      </text>
    </comment>
  </commentList>
</comments>
</file>

<file path=xl/sharedStrings.xml><?xml version="1.0" encoding="utf-8"?>
<sst xmlns="http://schemas.openxmlformats.org/spreadsheetml/2006/main" count="364" uniqueCount="159">
  <si>
    <t>Medical</t>
  </si>
  <si>
    <t>CATEGORIES</t>
  </si>
  <si>
    <t>ACCOUNT</t>
  </si>
  <si>
    <t>RATE</t>
  </si>
  <si>
    <t>FICA</t>
  </si>
  <si>
    <t>Optional Retirement</t>
  </si>
  <si>
    <t>Available Base</t>
  </si>
  <si>
    <t>Total Budget</t>
  </si>
  <si>
    <t>EXAMPLE 1</t>
  </si>
  <si>
    <t>EXAMPLE 2</t>
  </si>
  <si>
    <t xml:space="preserve">** </t>
  </si>
  <si>
    <t xml:space="preserve">State Retirement </t>
  </si>
  <si>
    <r>
      <t>If you know the salary</t>
    </r>
    <r>
      <rPr>
        <sz val="9"/>
        <color indexed="10"/>
        <rFont val="Arial"/>
        <family val="2"/>
      </rPr>
      <t xml:space="preserve"> (enter amount here)</t>
    </r>
  </si>
  <si>
    <t>Law Officer's Retirement (LEO)</t>
  </si>
  <si>
    <t>How much budget you'll need/have available</t>
  </si>
  <si>
    <t>How much budget you'll need/have</t>
  </si>
  <si>
    <t>Employee Class</t>
  </si>
  <si>
    <t>Description</t>
  </si>
  <si>
    <t>Account Code</t>
  </si>
  <si>
    <t>Under Grad Students - Misc</t>
  </si>
  <si>
    <t>Federal Work Study Students (75% 590xxx and 25% 119110)</t>
  </si>
  <si>
    <t>&gt; .75</t>
  </si>
  <si>
    <t>&lt; .75</t>
  </si>
  <si>
    <t>FTE/Credits</t>
  </si>
  <si>
    <t>3 or more</t>
  </si>
  <si>
    <t>Grad Student - TA (Academic Year)</t>
  </si>
  <si>
    <t>Grad Student - RA (Academic Year)</t>
  </si>
  <si>
    <t>Grad Student - AA (Academic Year)</t>
  </si>
  <si>
    <t>Under Grad Students (Academic Year)</t>
  </si>
  <si>
    <t>6 or more</t>
  </si>
  <si>
    <t>Post-Doc:</t>
  </si>
  <si>
    <t>Grad Students:</t>
  </si>
  <si>
    <t>3 min</t>
  </si>
  <si>
    <r>
      <t xml:space="preserve">All Grad and Undergrad students - </t>
    </r>
    <r>
      <rPr>
        <b/>
        <sz val="8"/>
        <color rgb="FFFF0000"/>
        <rFont val="Arial"/>
        <family val="2"/>
      </rPr>
      <t>SUMMER</t>
    </r>
  </si>
  <si>
    <t>Exempt</t>
  </si>
  <si>
    <t>GENERAL FUNDS</t>
  </si>
  <si>
    <t>LEO Fringe Total (w/o medical)</t>
  </si>
  <si>
    <t>Yes</t>
  </si>
  <si>
    <t>Fringe Budget Required on BD607</t>
  </si>
  <si>
    <t>No</t>
  </si>
  <si>
    <t>102 and 103 GENERAL FUNDS</t>
  </si>
  <si>
    <t>State Retirement</t>
  </si>
  <si>
    <t>n/a</t>
  </si>
  <si>
    <t>SHRA</t>
  </si>
  <si>
    <t>SHRA Fringe Total (w/o medical)</t>
  </si>
  <si>
    <t>EHRA</t>
  </si>
  <si>
    <t>EHRA Fringe Total (w/o medical)</t>
  </si>
  <si>
    <t>SHRA Permanent Full-time</t>
  </si>
  <si>
    <t xml:space="preserve">SHRA Permanent Part-time </t>
  </si>
  <si>
    <t>SHRA Temp - Hourly</t>
  </si>
  <si>
    <t>SHRA Temp - Salaried</t>
  </si>
  <si>
    <t>SHRA Misc Payment</t>
  </si>
  <si>
    <t xml:space="preserve">EHRA Permanent Non Faculty Full-Time </t>
  </si>
  <si>
    <t>EHRA Permanent Non Faculty Part-Time</t>
  </si>
  <si>
    <t>EHRA 9 Month Faculty</t>
  </si>
  <si>
    <t>EHRA Phased Retirement</t>
  </si>
  <si>
    <t>EHRA 12 Month Faculty</t>
  </si>
  <si>
    <t>EHRA Post Doctoral</t>
  </si>
  <si>
    <t>EHRA Temp Non-Teaching Salaries</t>
  </si>
  <si>
    <t>EHRA Non Faculty Special Pay</t>
  </si>
  <si>
    <t>EHRA Faculty Special Pay</t>
  </si>
  <si>
    <t>EHRA Temp Teaching Faculty</t>
  </si>
  <si>
    <t xml:space="preserve">Medical Insurance </t>
  </si>
  <si>
    <t>FY 18-19 Medical</t>
  </si>
  <si>
    <t xml:space="preserve">(Less) Medical </t>
  </si>
  <si>
    <t>Reference:</t>
  </si>
  <si>
    <t>EXAMPLE 3 - Law Enforcement Officer (LEO)</t>
  </si>
  <si>
    <t>Salary (available base divided by fringe total)</t>
  </si>
  <si>
    <t>(Less) Medical</t>
  </si>
  <si>
    <r>
      <t>FICA</t>
    </r>
    <r>
      <rPr>
        <sz val="9"/>
        <color theme="9" tint="-0.499984740745262"/>
        <rFont val="Arial"/>
        <family val="2"/>
      </rPr>
      <t xml:space="preserve"> </t>
    </r>
    <r>
      <rPr>
        <sz val="9"/>
        <rFont val="Arial"/>
        <family val="2"/>
      </rPr>
      <t>(Salary X .0765)</t>
    </r>
  </si>
  <si>
    <r>
      <t>If you have the total available budget</t>
    </r>
    <r>
      <rPr>
        <sz val="9"/>
        <color indexed="10"/>
        <rFont val="Arial"/>
        <family val="2"/>
      </rPr>
      <t xml:space="preserve"> (enter amount here)</t>
    </r>
  </si>
  <si>
    <r>
      <t>Base Salary</t>
    </r>
    <r>
      <rPr>
        <sz val="9"/>
        <color indexed="10"/>
        <rFont val="Arial"/>
        <family val="2"/>
      </rPr>
      <t xml:space="preserve"> (enter amount here)</t>
    </r>
  </si>
  <si>
    <t>FICA (Salary X .0765)</t>
  </si>
  <si>
    <t>Incremental Change</t>
  </si>
  <si>
    <t>Original Position Budget</t>
  </si>
  <si>
    <t>Revised Position Budget</t>
  </si>
  <si>
    <t>Incremental Salary/Fringe Increase Calculator - Law Enforcement Officer (LEO)</t>
  </si>
  <si>
    <t>Incremental Salary/Fringe Increase Calculator - SHRA/EHRA (non-LEO)</t>
  </si>
  <si>
    <t>State LEOs</t>
  </si>
  <si>
    <t>Retirement</t>
  </si>
  <si>
    <t>Disability</t>
  </si>
  <si>
    <t>Death</t>
  </si>
  <si>
    <t>Retiree Health</t>
  </si>
  <si>
    <t>NC 401(k)</t>
  </si>
  <si>
    <t>Total Contribution Rate:</t>
  </si>
  <si>
    <t>Teachers &amp; State Employees (TSERS)</t>
  </si>
  <si>
    <t>Optional Retirement Programs (ORP)</t>
  </si>
  <si>
    <t>Appalachian State University</t>
  </si>
  <si>
    <t>Proposed Base Salary (w/increase; less fringes)</t>
  </si>
  <si>
    <r>
      <t xml:space="preserve">Proposed Salary Increase </t>
    </r>
    <r>
      <rPr>
        <sz val="9"/>
        <color rgb="FFFF0000"/>
        <rFont val="Arial"/>
        <family val="2"/>
      </rPr>
      <t>(enter percentage here)</t>
    </r>
  </si>
  <si>
    <t>LEO Retirement (Salary x .2470 for both EHRA &amp; SHRA)</t>
  </si>
  <si>
    <t>Retirement (Salary x .1970 for SHRA or .1341 for EHRA)</t>
  </si>
  <si>
    <t>per Session Law 2019-209 (H.B. 226)</t>
  </si>
  <si>
    <t>FY20 Fringe Rates</t>
  </si>
  <si>
    <t>Updated:  11/4/2020</t>
  </si>
  <si>
    <t>Session Law 2020-41</t>
  </si>
  <si>
    <t>Session Law 2020-45 (Health)</t>
  </si>
  <si>
    <t>Salary and Fringe Calculations (FY 2020-21)</t>
  </si>
  <si>
    <t>FY 2020-21 FRINGE RATES (PERMANENT EMPLOYEES)</t>
  </si>
  <si>
    <t>Salary Increases</t>
  </si>
  <si>
    <t>New Position(s)</t>
  </si>
  <si>
    <t>per Current Operations Appropriations Act of 2023 (Session Law 2023-134)</t>
  </si>
  <si>
    <t>TSERS</t>
  </si>
  <si>
    <t>TSERS Fringe Total (w/o medical)</t>
  </si>
  <si>
    <t>Incremental Salary/Fringe Increase Calculator - TSERS/ORP (non-LEO)</t>
  </si>
  <si>
    <t>ORP</t>
  </si>
  <si>
    <t>ORP Fringe Total (w/o medical)</t>
  </si>
  <si>
    <t>State Retirement (TSERS)</t>
  </si>
  <si>
    <t>Optional Retirement (ORP)</t>
  </si>
  <si>
    <t>LEO</t>
  </si>
  <si>
    <t>Proposed Base Salary (w/ increase; less fringes)</t>
  </si>
  <si>
    <t>Labor Budget Reconciliation</t>
  </si>
  <si>
    <t>(enter as whole dollars)</t>
  </si>
  <si>
    <t>Current Budget Needs</t>
  </si>
  <si>
    <t>Current Budget</t>
  </si>
  <si>
    <t>Permanent Budget Needs</t>
  </si>
  <si>
    <t>Permanent Budget</t>
  </si>
  <si>
    <t>Current Yr Adjustment (BP4)</t>
  </si>
  <si>
    <t>Permanent Adjustment (BP2)</t>
  </si>
  <si>
    <t>Enter the number of positions below:</t>
  </si>
  <si>
    <t>611120: EHRA Salary</t>
  </si>
  <si>
    <t>611180: EHRA One-Time Pay</t>
  </si>
  <si>
    <t>612120: SHRA Salary</t>
  </si>
  <si>
    <t>612200: SHRA Comp Time Payout</t>
  </si>
  <si>
    <t>612201: SHRA Overtime Pay</t>
  </si>
  <si>
    <t>612700: SHRA Longevity Pay</t>
  </si>
  <si>
    <t>614120: Non-Student Temp Wages</t>
  </si>
  <si>
    <t>614200: Non-Student Temp Overtime</t>
  </si>
  <si>
    <t>614520: Student Temp Wages</t>
  </si>
  <si>
    <t>614600: Student Temp Overtime</t>
  </si>
  <si>
    <t>614650: SHRA Premium Pay Budget Pool</t>
  </si>
  <si>
    <t>615320: Taxable Non-Acct Reimbursement</t>
  </si>
  <si>
    <t>615600: Worker's Comp Budget Pool</t>
  </si>
  <si>
    <t>615810: Dis Ben &lt;1 yr Ap</t>
  </si>
  <si>
    <t>615820: Dis Ben &lt;1 yr RS</t>
  </si>
  <si>
    <r>
      <t xml:space="preserve">618200: State Retirement (auto-calculation estimate) </t>
    </r>
    <r>
      <rPr>
        <vertAlign val="superscript"/>
        <sz val="9"/>
        <rFont val="Arial"/>
        <family val="2"/>
      </rPr>
      <t>1</t>
    </r>
  </si>
  <si>
    <r>
      <t xml:space="preserve">618200: State Retirement (override) </t>
    </r>
    <r>
      <rPr>
        <vertAlign val="superscript"/>
        <sz val="9"/>
        <rFont val="Arial"/>
        <family val="2"/>
      </rPr>
      <t>1</t>
    </r>
  </si>
  <si>
    <t>618530: Unemployment Insurance</t>
  </si>
  <si>
    <t>618710: TIAA Retirement Match</t>
  </si>
  <si>
    <t>618800: Law Officer's Retirement (auto-calculation estimate)</t>
  </si>
  <si>
    <t>(add additional accounts here)</t>
  </si>
  <si>
    <t>check figures</t>
  </si>
  <si>
    <t>Totals from above</t>
  </si>
  <si>
    <r>
      <t xml:space="preserve">618300: Medical Insurance  (override) </t>
    </r>
    <r>
      <rPr>
        <vertAlign val="superscript"/>
        <sz val="9"/>
        <rFont val="Arial"/>
        <family val="2"/>
      </rPr>
      <t>2</t>
    </r>
  </si>
  <si>
    <r>
      <t xml:space="preserve">618300: Medical Insurance  (auto-calculation estimate) </t>
    </r>
    <r>
      <rPr>
        <vertAlign val="superscript"/>
        <sz val="9"/>
        <rFont val="Arial"/>
        <family val="2"/>
      </rPr>
      <t>2</t>
    </r>
  </si>
  <si>
    <t>611112: EHRA LEO Reg Sal</t>
  </si>
  <si>
    <r>
      <rPr>
        <vertAlign val="superscript"/>
        <sz val="9"/>
        <rFont val="Arial"/>
        <family val="2"/>
      </rPr>
      <t>1</t>
    </r>
    <r>
      <rPr>
        <sz val="9"/>
        <rFont val="Arial"/>
        <family val="2"/>
      </rPr>
      <t xml:space="preserve"> enter figures in only one of these lines, depending on whether the amount is to be automatically calculated with the assumption that all employees have elected TSERS retirement plan, or if the budget need has been calculated outside this process on an individual employee basis</t>
    </r>
  </si>
  <si>
    <r>
      <rPr>
        <vertAlign val="superscript"/>
        <sz val="9"/>
        <rFont val="Arial"/>
        <family val="2"/>
      </rPr>
      <t>2</t>
    </r>
    <r>
      <rPr>
        <sz val="9"/>
        <rFont val="Arial"/>
        <family val="2"/>
      </rPr>
      <t xml:space="preserve"> enter figures in only one of these lines, depending on whether the amount is to be automatically calculated with the assumption that all positions are &gt;= 0.75 FTE, filled, and eligible for medical insurance for the entire fiscal year, or if the budget need has been calculated outside this process on an individual employee basis</t>
    </r>
  </si>
  <si>
    <t>618100: FICA  (auto-calculation estimate)</t>
  </si>
  <si>
    <t>Not intended to be all-inclusive; adjust for other labor accounts not included below as needed.</t>
  </si>
  <si>
    <t>LEO Retirement</t>
  </si>
  <si>
    <t>FY 2025-26 Fringe Rate Detail</t>
  </si>
  <si>
    <t>https://www.ncleg.gov/Sessions/2025/Bills/House/PDF/H125v4.pdf</t>
  </si>
  <si>
    <t>Salary and Fringe Calculations (FY 2025-26)</t>
  </si>
  <si>
    <t>ORP Total</t>
  </si>
  <si>
    <t>Updated:  1/7/2026</t>
  </si>
  <si>
    <r>
      <t xml:space="preserve">618700: Optional Retirement </t>
    </r>
    <r>
      <rPr>
        <vertAlign val="superscript"/>
        <sz val="9"/>
        <rFont val="Arial"/>
        <family val="2"/>
      </rPr>
      <t>3</t>
    </r>
  </si>
  <si>
    <r>
      <rPr>
        <vertAlign val="superscript"/>
        <sz val="9"/>
        <rFont val="Arial"/>
        <family val="2"/>
      </rPr>
      <t>3</t>
    </r>
    <r>
      <rPr>
        <sz val="9"/>
        <rFont val="Arial"/>
        <family val="2"/>
      </rPr>
      <t xml:space="preserve"> See percentage breakout for ORP on the left hand side of the sheet (618700 &amp; 618710)</t>
    </r>
  </si>
  <si>
    <t>615310: Employee Moving Exp - Taxable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</si>
</sst>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44" formatCode="_(&quot;$&quot;* #,##0.00_);_(&quot;$&quot;* \(#,##0.00\);_(&quot;$&quot;* &quot;-&quot;??_);_(@_)"/>
    <numFmt numFmtId="164" formatCode="&quot;$&quot;#,##0"/>
  </numFmts>
  <fonts count="5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b/>
      <u/>
      <sz val="10"/>
      <name val="Arial"/>
      <family val="2"/>
    </font>
    <font>
      <sz val="10"/>
      <color indexed="81"/>
      <name val="Tahoma"/>
      <family val="2"/>
    </font>
    <font>
      <b/>
      <sz val="9"/>
      <name val="Arial"/>
      <family val="2"/>
    </font>
    <font>
      <sz val="9"/>
      <name val="Arial"/>
      <family val="2"/>
    </font>
    <font>
      <b/>
      <u/>
      <sz val="9"/>
      <name val="Arial"/>
      <family val="2"/>
    </font>
    <font>
      <sz val="9"/>
      <color indexed="10"/>
      <name val="Arial"/>
      <family val="2"/>
    </font>
    <font>
      <b/>
      <sz val="14"/>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u/>
      <sz val="10"/>
      <color rgb="FF0000FF"/>
      <name val="Arial"/>
      <family val="2"/>
    </font>
    <font>
      <u/>
      <sz val="10"/>
      <color rgb="FF800080"/>
      <name val="Arial"/>
      <family val="2"/>
    </font>
    <font>
      <sz val="8"/>
      <name val="Arial"/>
      <family val="2"/>
    </font>
    <font>
      <sz val="8"/>
      <name val="Wingdings 2"/>
      <family val="1"/>
      <charset val="2"/>
    </font>
    <font>
      <b/>
      <sz val="8"/>
      <color rgb="FFFF0000"/>
      <name val="Arial"/>
      <family val="2"/>
    </font>
    <font>
      <b/>
      <sz val="11"/>
      <name val="Arial"/>
      <family val="2"/>
    </font>
    <font>
      <sz val="10"/>
      <name val="Arial"/>
      <family val="2"/>
    </font>
    <font>
      <u/>
      <sz val="10"/>
      <color indexed="12"/>
      <name val="Arial"/>
      <family val="2"/>
    </font>
    <font>
      <sz val="10"/>
      <color theme="1"/>
      <name val="Arial"/>
      <family val="2"/>
    </font>
    <font>
      <sz val="9"/>
      <color theme="9" tint="-0.499984740745262"/>
      <name val="Arial"/>
      <family val="2"/>
    </font>
    <font>
      <b/>
      <sz val="9"/>
      <color indexed="81"/>
      <name val="Tahoma"/>
      <family val="2"/>
    </font>
    <font>
      <sz val="9"/>
      <color indexed="81"/>
      <name val="Tahoma"/>
      <family val="2"/>
    </font>
    <font>
      <b/>
      <sz val="11"/>
      <color theme="1"/>
      <name val="Arial"/>
      <family val="2"/>
    </font>
    <font>
      <i/>
      <sz val="10"/>
      <color theme="1"/>
      <name val="Arial"/>
      <family val="2"/>
    </font>
    <font>
      <b/>
      <u/>
      <sz val="10"/>
      <color theme="1"/>
      <name val="Arial"/>
      <family val="2"/>
    </font>
    <font>
      <b/>
      <sz val="10"/>
      <color theme="1"/>
      <name val="Arial"/>
      <family val="2"/>
    </font>
    <font>
      <b/>
      <sz val="12"/>
      <name val="Arial"/>
      <family val="2"/>
    </font>
    <font>
      <sz val="9"/>
      <color rgb="FFFF0000"/>
      <name val="Arial"/>
      <family val="2"/>
    </font>
    <font>
      <i/>
      <sz val="9"/>
      <name val="Arial"/>
      <family val="2"/>
    </font>
    <font>
      <i/>
      <sz val="8"/>
      <name val="Arial"/>
      <family val="2"/>
    </font>
    <font>
      <vertAlign val="superscript"/>
      <sz val="9"/>
      <name val="Arial"/>
      <family val="2"/>
    </font>
    <font>
      <i/>
      <u/>
      <sz val="11"/>
      <color theme="1"/>
      <name val="Calibri"/>
      <family val="2"/>
      <scheme val="minor"/>
    </font>
    <font>
      <sz val="10"/>
      <name val="Arial"/>
      <family val="2"/>
    </font>
  </fonts>
  <fills count="42">
    <fill>
      <patternFill patternType="none"/>
    </fill>
    <fill>
      <patternFill patternType="gray125"/>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tint="-0.249977111117893"/>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1"/>
        <bgColor indexed="64"/>
      </patternFill>
    </fill>
    <fill>
      <patternFill patternType="solid">
        <fgColor rgb="FFFFFFCC"/>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0" tint="-4.9989318521683403E-2"/>
        <bgColor indexed="64"/>
      </patternFill>
    </fill>
  </fills>
  <borders count="43">
    <border>
      <left/>
      <right/>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right/>
      <top/>
      <bottom style="hair">
        <color auto="1"/>
      </bottom>
      <diagonal/>
    </border>
    <border>
      <left style="thin">
        <color indexed="64"/>
      </left>
      <right style="thin">
        <color indexed="64"/>
      </right>
      <top style="thin">
        <color indexed="64"/>
      </top>
      <bottom style="hair">
        <color auto="1"/>
      </bottom>
      <diagonal/>
    </border>
    <border>
      <left/>
      <right/>
      <top style="hair">
        <color auto="1"/>
      </top>
      <bottom style="hair">
        <color auto="1"/>
      </bottom>
      <diagonal/>
    </border>
    <border>
      <left style="thin">
        <color indexed="64"/>
      </left>
      <right style="thin">
        <color indexed="64"/>
      </right>
      <top style="hair">
        <color auto="1"/>
      </top>
      <bottom style="hair">
        <color auto="1"/>
      </bottom>
      <diagonal/>
    </border>
    <border>
      <left style="thin">
        <color auto="1"/>
      </left>
      <right style="thin">
        <color auto="1"/>
      </right>
      <top style="hair">
        <color auto="1"/>
      </top>
      <bottom style="thin">
        <color indexed="64"/>
      </bottom>
      <diagonal/>
    </border>
    <border>
      <left style="thin">
        <color indexed="64"/>
      </left>
      <right/>
      <top style="hair">
        <color indexed="64"/>
      </top>
      <bottom style="thin">
        <color indexed="64"/>
      </bottom>
      <diagonal/>
    </border>
    <border>
      <left/>
      <right style="thin">
        <color indexed="64"/>
      </right>
      <top style="hair">
        <color auto="1"/>
      </top>
      <bottom style="hair">
        <color auto="1"/>
      </bottom>
      <diagonal/>
    </border>
    <border>
      <left style="thin">
        <color indexed="64"/>
      </left>
      <right/>
      <top style="thin">
        <color indexed="64"/>
      </top>
      <bottom style="hair">
        <color auto="1"/>
      </bottom>
      <diagonal/>
    </border>
    <border>
      <left style="thin">
        <color indexed="64"/>
      </left>
      <right/>
      <top style="hair">
        <color auto="1"/>
      </top>
      <bottom style="hair">
        <color auto="1"/>
      </bottom>
      <diagonal/>
    </border>
    <border>
      <left/>
      <right/>
      <top style="hair">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s>
  <cellStyleXfs count="795">
    <xf numFmtId="0" fontId="0" fillId="0" borderId="0"/>
    <xf numFmtId="0" fontId="14" fillId="0" borderId="0" applyNumberFormat="0" applyFill="0" applyBorder="0" applyAlignment="0" applyProtection="0"/>
    <xf numFmtId="0" fontId="15" fillId="0" borderId="9" applyNumberFormat="0" applyFill="0" applyAlignment="0" applyProtection="0"/>
    <xf numFmtId="0" fontId="16" fillId="0" borderId="10" applyNumberFormat="0" applyFill="0" applyAlignment="0" applyProtection="0"/>
    <xf numFmtId="0" fontId="17" fillId="0" borderId="11" applyNumberFormat="0" applyFill="0" applyAlignment="0" applyProtection="0"/>
    <xf numFmtId="0" fontId="17" fillId="0" borderId="0" applyNumberFormat="0" applyFill="0" applyBorder="0" applyAlignment="0" applyProtection="0"/>
    <xf numFmtId="0" fontId="18" fillId="3" borderId="0" applyNumberFormat="0" applyBorder="0" applyAlignment="0" applyProtection="0"/>
    <xf numFmtId="0" fontId="19" fillId="4" borderId="0" applyNumberFormat="0" applyBorder="0" applyAlignment="0" applyProtection="0"/>
    <xf numFmtId="0" fontId="20" fillId="5" borderId="0" applyNumberFormat="0" applyBorder="0" applyAlignment="0" applyProtection="0"/>
    <xf numFmtId="0" fontId="21" fillId="6" borderId="12" applyNumberFormat="0" applyAlignment="0" applyProtection="0"/>
    <xf numFmtId="0" fontId="22" fillId="7" borderId="13" applyNumberFormat="0" applyAlignment="0" applyProtection="0"/>
    <xf numFmtId="0" fontId="23" fillId="7" borderId="12" applyNumberFormat="0" applyAlignment="0" applyProtection="0"/>
    <xf numFmtId="0" fontId="24" fillId="0" borderId="14" applyNumberFormat="0" applyFill="0" applyAlignment="0" applyProtection="0"/>
    <xf numFmtId="0" fontId="25" fillId="8" borderId="15" applyNumberFormat="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0" borderId="17" applyNumberFormat="0" applyFill="0" applyAlignment="0" applyProtection="0"/>
    <xf numFmtId="0" fontId="29"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29" fillId="33" borderId="0" applyNumberFormat="0" applyBorder="0" applyAlignment="0" applyProtection="0"/>
    <xf numFmtId="0" fontId="5" fillId="9" borderId="16" applyNumberFormat="0" applyFont="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5" fillId="9" borderId="16" applyNumberFormat="0" applyFont="0" applyAlignment="0" applyProtection="0"/>
    <xf numFmtId="0" fontId="5" fillId="9" borderId="16" applyNumberFormat="0" applyFont="0" applyAlignment="0" applyProtection="0"/>
    <xf numFmtId="0" fontId="30" fillId="0" borderId="0"/>
    <xf numFmtId="0" fontId="5" fillId="9" borderId="16" applyNumberFormat="0" applyFont="0" applyAlignment="0" applyProtection="0"/>
    <xf numFmtId="0" fontId="5" fillId="12"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20"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12"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16"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15" borderId="0" applyNumberFormat="0" applyBorder="0" applyAlignment="0" applyProtection="0"/>
    <xf numFmtId="0" fontId="31" fillId="0" borderId="0" applyNumberFormat="0" applyFill="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1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15"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5" fillId="9" borderId="16" applyNumberFormat="0" applyFont="0" applyAlignment="0" applyProtection="0"/>
    <xf numFmtId="0" fontId="5" fillId="11" borderId="0" applyNumberFormat="0" applyBorder="0" applyAlignment="0" applyProtection="0"/>
    <xf numFmtId="0" fontId="5" fillId="12"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9" borderId="16" applyNumberFormat="0" applyFont="0" applyAlignment="0" applyProtection="0"/>
    <xf numFmtId="0" fontId="30" fillId="0" borderId="0"/>
    <xf numFmtId="0" fontId="5" fillId="11" borderId="0" applyNumberFormat="0" applyBorder="0" applyAlignment="0" applyProtection="0"/>
    <xf numFmtId="0" fontId="5" fillId="12"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5" fillId="0" borderId="0"/>
    <xf numFmtId="0" fontId="5" fillId="9" borderId="16" applyNumberFormat="0" applyFont="0" applyAlignment="0" applyProtection="0"/>
    <xf numFmtId="0" fontId="5" fillId="11" borderId="0" applyNumberFormat="0" applyBorder="0" applyAlignment="0" applyProtection="0"/>
    <xf numFmtId="0" fontId="5" fillId="12"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30" fillId="0" borderId="0"/>
    <xf numFmtId="0" fontId="30" fillId="0" borderId="0"/>
    <xf numFmtId="0" fontId="4" fillId="27" borderId="0" applyNumberFormat="0" applyBorder="0" applyAlignment="0" applyProtection="0"/>
    <xf numFmtId="0" fontId="4" fillId="16" borderId="0" applyNumberFormat="0" applyBorder="0" applyAlignment="0" applyProtection="0"/>
    <xf numFmtId="0" fontId="4" fillId="15" borderId="0" applyNumberFormat="0" applyBorder="0" applyAlignment="0" applyProtection="0"/>
    <xf numFmtId="0" fontId="4" fillId="23"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24" borderId="0" applyNumberFormat="0" applyBorder="0" applyAlignment="0" applyProtection="0"/>
    <xf numFmtId="0" fontId="4" fillId="19"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2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7"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19"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2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24" borderId="0" applyNumberFormat="0" applyBorder="0" applyAlignment="0" applyProtection="0"/>
    <xf numFmtId="0" fontId="4" fillId="9" borderId="16" applyNumberFormat="0" applyFont="0" applyAlignment="0" applyProtection="0"/>
    <xf numFmtId="0" fontId="4" fillId="15" borderId="0" applyNumberFormat="0" applyBorder="0" applyAlignment="0" applyProtection="0"/>
    <xf numFmtId="0" fontId="4" fillId="28" borderId="0" applyNumberFormat="0" applyBorder="0" applyAlignment="0" applyProtection="0"/>
    <xf numFmtId="0" fontId="4" fillId="9" borderId="16" applyNumberFormat="0" applyFont="0" applyAlignment="0" applyProtection="0"/>
    <xf numFmtId="0" fontId="4" fillId="9" borderId="16" applyNumberFormat="0" applyFont="0" applyAlignment="0" applyProtection="0"/>
    <xf numFmtId="0" fontId="4" fillId="9" borderId="16" applyNumberFormat="0" applyFont="0" applyAlignment="0" applyProtection="0"/>
    <xf numFmtId="0" fontId="4" fillId="12"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20" borderId="0" applyNumberFormat="0" applyBorder="0" applyAlignment="0" applyProtection="0"/>
    <xf numFmtId="0" fontId="4" fillId="19"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12"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16"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15" borderId="0" applyNumberFormat="0" applyBorder="0" applyAlignment="0" applyProtection="0"/>
    <xf numFmtId="0" fontId="30" fillId="0" borderId="0"/>
    <xf numFmtId="0" fontId="4" fillId="23" borderId="0" applyNumberFormat="0" applyBorder="0" applyAlignment="0" applyProtection="0"/>
    <xf numFmtId="0" fontId="4" fillId="24" borderId="0" applyNumberFormat="0" applyBorder="0" applyAlignment="0" applyProtection="0"/>
    <xf numFmtId="0" fontId="4" fillId="1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15"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12"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11" borderId="0" applyNumberFormat="0" applyBorder="0" applyAlignment="0" applyProtection="0"/>
    <xf numFmtId="0" fontId="4" fillId="9" borderId="16"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9" borderId="16"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16" borderId="0" applyNumberFormat="0" applyBorder="0" applyAlignment="0" applyProtection="0"/>
    <xf numFmtId="0" fontId="4" fillId="0" borderId="0"/>
    <xf numFmtId="0" fontId="4" fillId="9" borderId="16"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23" borderId="0" applyNumberFormat="0" applyBorder="0" applyAlignment="0" applyProtection="0"/>
    <xf numFmtId="0" fontId="4" fillId="9" borderId="16" applyNumberFormat="0" applyFont="0" applyAlignment="0" applyProtection="0"/>
    <xf numFmtId="0" fontId="4" fillId="12" borderId="0" applyNumberFormat="0" applyBorder="0" applyAlignment="0" applyProtection="0"/>
    <xf numFmtId="0" fontId="4" fillId="9" borderId="16" applyNumberFormat="0" applyFont="0" applyAlignment="0" applyProtection="0"/>
    <xf numFmtId="0" fontId="4" fillId="9" borderId="16" applyNumberFormat="0" applyFont="0" applyAlignment="0" applyProtection="0"/>
    <xf numFmtId="0" fontId="4" fillId="9" borderId="16" applyNumberFormat="0" applyFont="0" applyAlignment="0" applyProtection="0"/>
    <xf numFmtId="0" fontId="4" fillId="12"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20" borderId="0" applyNumberFormat="0" applyBorder="0" applyAlignment="0" applyProtection="0"/>
    <xf numFmtId="0" fontId="4" fillId="19"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12"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16"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15"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1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15"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11"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9" borderId="16"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9" borderId="16"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0" borderId="0"/>
    <xf numFmtId="0" fontId="4" fillId="9" borderId="16"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9" borderId="16" applyNumberFormat="0" applyFont="0" applyAlignment="0" applyProtection="0"/>
    <xf numFmtId="0" fontId="4" fillId="9" borderId="16" applyNumberFormat="0" applyFont="0" applyAlignment="0" applyProtection="0"/>
    <xf numFmtId="0" fontId="4" fillId="9" borderId="16" applyNumberFormat="0" applyFont="0" applyAlignment="0" applyProtection="0"/>
    <xf numFmtId="0" fontId="4" fillId="9" borderId="16" applyNumberFormat="0" applyFont="0" applyAlignment="0" applyProtection="0"/>
    <xf numFmtId="0" fontId="4" fillId="12"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20" borderId="0" applyNumberFormat="0" applyBorder="0" applyAlignment="0" applyProtection="0"/>
    <xf numFmtId="0" fontId="4" fillId="19"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12"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16"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15"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1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15"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9" borderId="16"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9" borderId="16"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0" borderId="0"/>
    <xf numFmtId="0" fontId="4" fillId="9" borderId="16"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37" fillId="0" borderId="0"/>
    <xf numFmtId="0" fontId="30" fillId="0" borderId="0"/>
    <xf numFmtId="0" fontId="30" fillId="0" borderId="0"/>
    <xf numFmtId="0" fontId="3" fillId="0" borderId="0"/>
    <xf numFmtId="0" fontId="3" fillId="9" borderId="16" applyNumberFormat="0" applyFont="0" applyAlignment="0" applyProtection="0"/>
    <xf numFmtId="0" fontId="3" fillId="9" borderId="16" applyNumberFormat="0" applyFont="0" applyAlignment="0" applyProtection="0"/>
    <xf numFmtId="0" fontId="38" fillId="0" borderId="0" applyNumberFormat="0" applyFill="0" applyBorder="0" applyAlignment="0" applyProtection="0">
      <alignment vertical="top"/>
      <protection locked="0"/>
    </xf>
    <xf numFmtId="9" fontId="30" fillId="0" borderId="0" applyFont="0" applyFill="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16" applyNumberFormat="0" applyFont="0" applyAlignment="0" applyProtection="0"/>
    <xf numFmtId="0" fontId="2" fillId="9" borderId="16" applyNumberFormat="0" applyFont="0" applyAlignment="0" applyProtection="0"/>
    <xf numFmtId="0" fontId="2" fillId="9" borderId="16" applyNumberFormat="0" applyFont="0" applyAlignment="0" applyProtection="0"/>
    <xf numFmtId="0" fontId="2" fillId="9" borderId="16" applyNumberFormat="0" applyFont="0" applyAlignment="0" applyProtection="0"/>
    <xf numFmtId="0" fontId="2" fillId="1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20" borderId="0" applyNumberFormat="0" applyBorder="0" applyAlignment="0" applyProtection="0"/>
    <xf numFmtId="0" fontId="2" fillId="19"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12"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16"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5"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1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15"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16"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9" borderId="16"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44" fontId="30" fillId="0" borderId="0" applyFont="0" applyFill="0" applyBorder="0" applyAlignment="0" applyProtection="0"/>
    <xf numFmtId="0" fontId="2" fillId="0" borderId="0"/>
    <xf numFmtId="0" fontId="2" fillId="9" borderId="16"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0" borderId="0"/>
    <xf numFmtId="0" fontId="2" fillId="0" borderId="0"/>
    <xf numFmtId="0" fontId="2" fillId="9" borderId="16"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9" borderId="16" applyNumberFormat="0" applyFont="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12"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11"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0" borderId="0"/>
    <xf numFmtId="0" fontId="2" fillId="0" borderId="0"/>
    <xf numFmtId="0" fontId="2" fillId="0" borderId="0"/>
    <xf numFmtId="0" fontId="2" fillId="9" borderId="16" applyNumberFormat="0" applyFont="0" applyAlignment="0" applyProtection="0"/>
    <xf numFmtId="0" fontId="2" fillId="9" borderId="16" applyNumberFormat="0" applyFont="0" applyAlignment="0" applyProtection="0"/>
    <xf numFmtId="0" fontId="2" fillId="9" borderId="16" applyNumberFormat="0" applyFont="0" applyAlignment="0" applyProtection="0"/>
    <xf numFmtId="0" fontId="2" fillId="9" borderId="16" applyNumberFormat="0" applyFont="0" applyAlignment="0" applyProtection="0"/>
    <xf numFmtId="0" fontId="2" fillId="9" borderId="16" applyNumberFormat="0" applyFont="0" applyAlignment="0" applyProtection="0"/>
    <xf numFmtId="0" fontId="2" fillId="9" borderId="16" applyNumberFormat="0" applyFont="0" applyAlignment="0" applyProtection="0"/>
    <xf numFmtId="0" fontId="2" fillId="9" borderId="16" applyNumberFormat="0" applyFont="0" applyAlignment="0" applyProtection="0"/>
    <xf numFmtId="0" fontId="2" fillId="9" borderId="16" applyNumberFormat="0" applyFont="0" applyAlignment="0" applyProtection="0"/>
    <xf numFmtId="0" fontId="2" fillId="9" borderId="16" applyNumberFormat="0" applyFont="0" applyAlignment="0" applyProtection="0"/>
    <xf numFmtId="0" fontId="2" fillId="9" borderId="16" applyNumberFormat="0" applyFont="0" applyAlignment="0" applyProtection="0"/>
    <xf numFmtId="0" fontId="2" fillId="9" borderId="16" applyNumberFormat="0" applyFont="0" applyAlignment="0" applyProtection="0"/>
    <xf numFmtId="0" fontId="2" fillId="9" borderId="16" applyNumberFormat="0" applyFont="0" applyAlignment="0" applyProtection="0"/>
    <xf numFmtId="0" fontId="2" fillId="9" borderId="16" applyNumberFormat="0" applyFont="0" applyAlignment="0" applyProtection="0"/>
    <xf numFmtId="0" fontId="2" fillId="9" borderId="16" applyNumberFormat="0" applyFont="0" applyAlignment="0" applyProtection="0"/>
    <xf numFmtId="0" fontId="2" fillId="9" borderId="16" applyNumberFormat="0" applyFont="0" applyAlignment="0" applyProtection="0"/>
    <xf numFmtId="0" fontId="2" fillId="9" borderId="16" applyNumberFormat="0" applyFont="0" applyAlignment="0" applyProtection="0"/>
    <xf numFmtId="0" fontId="2" fillId="9" borderId="16" applyNumberFormat="0" applyFont="0" applyAlignment="0" applyProtection="0"/>
    <xf numFmtId="0" fontId="2" fillId="9" borderId="16" applyNumberFormat="0" applyFont="0" applyAlignment="0" applyProtection="0"/>
    <xf numFmtId="0" fontId="2" fillId="9" borderId="16" applyNumberFormat="0" applyFont="0" applyAlignment="0" applyProtection="0"/>
    <xf numFmtId="0" fontId="2" fillId="9" borderId="16" applyNumberFormat="0" applyFont="0" applyAlignment="0" applyProtection="0"/>
    <xf numFmtId="0" fontId="2" fillId="9" borderId="16" applyNumberFormat="0" applyFont="0" applyAlignment="0" applyProtection="0"/>
    <xf numFmtId="0" fontId="2" fillId="0" borderId="0"/>
    <xf numFmtId="0" fontId="1" fillId="0" borderId="0"/>
    <xf numFmtId="9" fontId="53" fillId="0" borderId="0" applyFont="0" applyFill="0" applyBorder="0" applyAlignment="0" applyProtection="0"/>
  </cellStyleXfs>
  <cellXfs count="188">
    <xf numFmtId="0" fontId="0" fillId="0" borderId="0" xfId="0"/>
    <xf numFmtId="0" fontId="9" fillId="0" borderId="0" xfId="0" applyFont="1"/>
    <xf numFmtId="0" fontId="10" fillId="0" borderId="0" xfId="0" applyFont="1"/>
    <xf numFmtId="0" fontId="13" fillId="0" borderId="0" xfId="0" applyFont="1"/>
    <xf numFmtId="0" fontId="10" fillId="0" borderId="2" xfId="0" applyFont="1" applyBorder="1"/>
    <xf numFmtId="42" fontId="10" fillId="2" borderId="3" xfId="0" applyNumberFormat="1" applyFont="1" applyFill="1" applyBorder="1"/>
    <xf numFmtId="0" fontId="11" fillId="0" borderId="0" xfId="0" applyFont="1"/>
    <xf numFmtId="0" fontId="10" fillId="0" borderId="6" xfId="0" applyFont="1" applyBorder="1"/>
    <xf numFmtId="0" fontId="7" fillId="34" borderId="6" xfId="0" applyFont="1" applyFill="1" applyBorder="1"/>
    <xf numFmtId="0" fontId="10" fillId="34" borderId="7" xfId="0" applyFont="1" applyFill="1" applyBorder="1"/>
    <xf numFmtId="0" fontId="10" fillId="34" borderId="8" xfId="0" applyFont="1" applyFill="1" applyBorder="1"/>
    <xf numFmtId="0" fontId="10" fillId="0" borderId="7" xfId="0" applyFont="1" applyBorder="1"/>
    <xf numFmtId="0" fontId="33" fillId="0" borderId="0" xfId="0" applyFont="1"/>
    <xf numFmtId="0" fontId="33" fillId="0" borderId="0" xfId="0" applyFont="1" applyAlignment="1">
      <alignment horizontal="center" wrapText="1"/>
    </xf>
    <xf numFmtId="0" fontId="33" fillId="0" borderId="0" xfId="0" applyFont="1" applyAlignment="1">
      <alignment wrapText="1"/>
    </xf>
    <xf numFmtId="0" fontId="33" fillId="0" borderId="0" xfId="0" applyFont="1" applyAlignment="1">
      <alignment horizontal="center"/>
    </xf>
    <xf numFmtId="0" fontId="33" fillId="0" borderId="19" xfId="0" applyFont="1" applyBorder="1" applyAlignment="1">
      <alignment horizontal="center"/>
    </xf>
    <xf numFmtId="0" fontId="33" fillId="0" borderId="19" xfId="0" applyFont="1" applyBorder="1"/>
    <xf numFmtId="10" fontId="33" fillId="0" borderId="20" xfId="0" applyNumberFormat="1" applyFont="1" applyBorder="1" applyAlignment="1">
      <alignment horizontal="center"/>
    </xf>
    <xf numFmtId="0" fontId="33" fillId="0" borderId="21" xfId="0" applyFont="1" applyBorder="1" applyAlignment="1">
      <alignment horizontal="center"/>
    </xf>
    <xf numFmtId="0" fontId="33" fillId="0" borderId="21" xfId="0" applyFont="1" applyBorder="1"/>
    <xf numFmtId="10" fontId="33" fillId="0" borderId="22" xfId="0" applyNumberFormat="1" applyFont="1" applyBorder="1" applyAlignment="1">
      <alignment horizontal="center"/>
    </xf>
    <xf numFmtId="0" fontId="33" fillId="0" borderId="0" xfId="0" applyFont="1" applyAlignment="1">
      <alignment horizontal="left"/>
    </xf>
    <xf numFmtId="0" fontId="33" fillId="0" borderId="25" xfId="0" applyFont="1" applyBorder="1"/>
    <xf numFmtId="0" fontId="33" fillId="0" borderId="22" xfId="0" applyFont="1" applyBorder="1" applyAlignment="1">
      <alignment horizontal="center"/>
    </xf>
    <xf numFmtId="0" fontId="33" fillId="0" borderId="24" xfId="0" applyFont="1" applyBorder="1" applyAlignment="1">
      <alignment horizontal="center"/>
    </xf>
    <xf numFmtId="164" fontId="33" fillId="0" borderId="26" xfId="0" applyNumberFormat="1" applyFont="1" applyBorder="1" applyAlignment="1">
      <alignment horizontal="right"/>
    </xf>
    <xf numFmtId="0" fontId="36" fillId="0" borderId="0" xfId="0" applyFont="1" applyAlignment="1">
      <alignment horizontal="center"/>
    </xf>
    <xf numFmtId="164" fontId="33" fillId="0" borderId="0" xfId="0" applyNumberFormat="1" applyFont="1" applyAlignment="1">
      <alignment horizontal="right"/>
    </xf>
    <xf numFmtId="10" fontId="33" fillId="36" borderId="22" xfId="0" applyNumberFormat="1" applyFont="1" applyFill="1" applyBorder="1" applyAlignment="1">
      <alignment horizontal="center"/>
    </xf>
    <xf numFmtId="0" fontId="33" fillId="36" borderId="22" xfId="0" applyFont="1" applyFill="1" applyBorder="1" applyAlignment="1">
      <alignment horizontal="center"/>
    </xf>
    <xf numFmtId="0" fontId="33" fillId="36" borderId="20" xfId="0" applyFont="1" applyFill="1" applyBorder="1" applyAlignment="1">
      <alignment horizontal="center"/>
    </xf>
    <xf numFmtId="10" fontId="33" fillId="36" borderId="21" xfId="0" applyNumberFormat="1" applyFont="1" applyFill="1" applyBorder="1" applyAlignment="1">
      <alignment horizontal="center"/>
    </xf>
    <xf numFmtId="0" fontId="33" fillId="36" borderId="21" xfId="0" applyFont="1" applyFill="1" applyBorder="1" applyAlignment="1">
      <alignment horizontal="center"/>
    </xf>
    <xf numFmtId="0" fontId="33" fillId="36" borderId="23" xfId="0" applyFont="1" applyFill="1" applyBorder="1" applyAlignment="1">
      <alignment horizontal="center"/>
    </xf>
    <xf numFmtId="0" fontId="34" fillId="36" borderId="22" xfId="0" applyFont="1" applyFill="1" applyBorder="1" applyAlignment="1">
      <alignment horizontal="center"/>
    </xf>
    <xf numFmtId="164" fontId="33" fillId="36" borderId="21" xfId="0" applyNumberFormat="1" applyFont="1" applyFill="1" applyBorder="1" applyAlignment="1">
      <alignment horizontal="right"/>
    </xf>
    <xf numFmtId="164" fontId="33" fillId="36" borderId="27" xfId="0" applyNumberFormat="1" applyFont="1" applyFill="1" applyBorder="1" applyAlignment="1">
      <alignment horizontal="right"/>
    </xf>
    <xf numFmtId="0" fontId="33" fillId="36" borderId="27" xfId="0" applyFont="1" applyFill="1" applyBorder="1" applyAlignment="1">
      <alignment horizontal="right"/>
    </xf>
    <xf numFmtId="0" fontId="33" fillId="36" borderId="28" xfId="0" applyFont="1" applyFill="1" applyBorder="1" applyAlignment="1">
      <alignment horizontal="right"/>
    </xf>
    <xf numFmtId="10" fontId="33" fillId="0" borderId="0" xfId="0" applyNumberFormat="1" applyFont="1" applyAlignment="1">
      <alignment horizontal="center"/>
    </xf>
    <xf numFmtId="0" fontId="36" fillId="0" borderId="0" xfId="0" applyFont="1"/>
    <xf numFmtId="0" fontId="33" fillId="36" borderId="21" xfId="0" applyFont="1" applyFill="1" applyBorder="1"/>
    <xf numFmtId="164" fontId="33" fillId="0" borderId="32" xfId="0" applyNumberFormat="1" applyFont="1" applyBorder="1" applyAlignment="1">
      <alignment horizontal="right"/>
    </xf>
    <xf numFmtId="164" fontId="33" fillId="0" borderId="31" xfId="0" applyNumberFormat="1" applyFont="1" applyBorder="1" applyAlignment="1">
      <alignment horizontal="right"/>
    </xf>
    <xf numFmtId="164" fontId="33" fillId="36" borderId="31" xfId="0" applyNumberFormat="1" applyFont="1" applyFill="1" applyBorder="1" applyAlignment="1">
      <alignment horizontal="right"/>
    </xf>
    <xf numFmtId="0" fontId="33" fillId="0" borderId="18" xfId="0" applyFont="1" applyBorder="1" applyAlignment="1">
      <alignment horizontal="center"/>
    </xf>
    <xf numFmtId="0" fontId="30" fillId="0" borderId="0" xfId="0" applyFont="1" applyAlignment="1">
      <alignment horizontal="left" vertical="center" indent="2"/>
    </xf>
    <xf numFmtId="38" fontId="10" fillId="0" borderId="0" xfId="0" applyNumberFormat="1" applyFont="1"/>
    <xf numFmtId="0" fontId="11" fillId="38" borderId="2" xfId="0" applyFont="1" applyFill="1" applyBorder="1"/>
    <xf numFmtId="0" fontId="10" fillId="38" borderId="0" xfId="0" applyFont="1" applyFill="1"/>
    <xf numFmtId="0" fontId="10" fillId="38" borderId="3" xfId="0" applyFont="1" applyFill="1" applyBorder="1"/>
    <xf numFmtId="0" fontId="9" fillId="38" borderId="2" xfId="0" applyFont="1" applyFill="1" applyBorder="1"/>
    <xf numFmtId="0" fontId="9" fillId="38" borderId="0" xfId="0" applyFont="1" applyFill="1" applyAlignment="1">
      <alignment horizontal="center"/>
    </xf>
    <xf numFmtId="0" fontId="9" fillId="38" borderId="3" xfId="0" applyFont="1" applyFill="1" applyBorder="1" applyAlignment="1">
      <alignment horizontal="right"/>
    </xf>
    <xf numFmtId="0" fontId="10" fillId="38" borderId="2" xfId="0" applyFont="1" applyFill="1" applyBorder="1"/>
    <xf numFmtId="0" fontId="10" fillId="38" borderId="0" xfId="0" applyFont="1" applyFill="1" applyAlignment="1">
      <alignment horizontal="center"/>
    </xf>
    <xf numFmtId="10" fontId="10" fillId="38" borderId="3" xfId="0" applyNumberFormat="1" applyFont="1" applyFill="1" applyBorder="1"/>
    <xf numFmtId="10" fontId="10" fillId="38" borderId="0" xfId="0" applyNumberFormat="1" applyFont="1" applyFill="1" applyAlignment="1">
      <alignment horizontal="center"/>
    </xf>
    <xf numFmtId="0" fontId="10" fillId="38" borderId="1" xfId="0" applyFont="1" applyFill="1" applyBorder="1"/>
    <xf numFmtId="10" fontId="10" fillId="38" borderId="1" xfId="0" applyNumberFormat="1" applyFont="1" applyFill="1" applyBorder="1" applyAlignment="1">
      <alignment horizontal="center"/>
    </xf>
    <xf numFmtId="0" fontId="10" fillId="38" borderId="5" xfId="0" applyFont="1" applyFill="1" applyBorder="1"/>
    <xf numFmtId="3" fontId="10" fillId="0" borderId="35" xfId="0" applyNumberFormat="1" applyFont="1" applyBorder="1"/>
    <xf numFmtId="3" fontId="10" fillId="0" borderId="34" xfId="0" applyNumberFormat="1" applyFont="1" applyBorder="1"/>
    <xf numFmtId="3" fontId="10" fillId="37" borderId="35" xfId="0" applyNumberFormat="1" applyFont="1" applyFill="1" applyBorder="1"/>
    <xf numFmtId="0" fontId="10" fillId="0" borderId="34" xfId="0" applyFont="1" applyBorder="1"/>
    <xf numFmtId="0" fontId="10" fillId="35" borderId="36" xfId="0" applyFont="1" applyFill="1" applyBorder="1"/>
    <xf numFmtId="3" fontId="10" fillId="35" borderId="37" xfId="0" applyNumberFormat="1" applyFont="1" applyFill="1" applyBorder="1"/>
    <xf numFmtId="0" fontId="10" fillId="35" borderId="29" xfId="0" applyFont="1" applyFill="1" applyBorder="1"/>
    <xf numFmtId="38" fontId="10" fillId="0" borderId="35" xfId="0" applyNumberFormat="1" applyFont="1" applyBorder="1"/>
    <xf numFmtId="38" fontId="10" fillId="0" borderId="34" xfId="0" applyNumberFormat="1" applyFont="1" applyBorder="1"/>
    <xf numFmtId="3" fontId="10" fillId="38" borderId="35" xfId="0" applyNumberFormat="1" applyFont="1" applyFill="1" applyBorder="1"/>
    <xf numFmtId="38" fontId="10" fillId="38" borderId="35" xfId="0" applyNumberFormat="1" applyFont="1" applyFill="1" applyBorder="1"/>
    <xf numFmtId="0" fontId="9" fillId="39" borderId="33" xfId="0" applyFont="1" applyFill="1" applyBorder="1" applyAlignment="1">
      <alignment horizontal="center"/>
    </xf>
    <xf numFmtId="3" fontId="10" fillId="38" borderId="18" xfId="0" applyNumberFormat="1" applyFont="1" applyFill="1" applyBorder="1"/>
    <xf numFmtId="0" fontId="10" fillId="0" borderId="35" xfId="0" applyFont="1" applyBorder="1"/>
    <xf numFmtId="37" fontId="10" fillId="0" borderId="34" xfId="0" applyNumberFormat="1" applyFont="1" applyBorder="1"/>
    <xf numFmtId="0" fontId="9" fillId="0" borderId="4" xfId="0" applyFont="1" applyBorder="1"/>
    <xf numFmtId="3" fontId="9" fillId="0" borderId="34" xfId="0" applyNumberFormat="1" applyFont="1" applyBorder="1"/>
    <xf numFmtId="0" fontId="9" fillId="0" borderId="2" xfId="0" applyFont="1" applyBorder="1"/>
    <xf numFmtId="3" fontId="9" fillId="0" borderId="35" xfId="0" applyNumberFormat="1" applyFont="1" applyBorder="1"/>
    <xf numFmtId="38" fontId="9" fillId="0" borderId="35" xfId="0" applyNumberFormat="1" applyFont="1" applyBorder="1"/>
    <xf numFmtId="3" fontId="10" fillId="0" borderId="7" xfId="0" applyNumberFormat="1" applyFont="1" applyBorder="1"/>
    <xf numFmtId="37" fontId="10" fillId="0" borderId="7" xfId="0" applyNumberFormat="1" applyFont="1" applyBorder="1"/>
    <xf numFmtId="3" fontId="9" fillId="0" borderId="0" xfId="0" applyNumberFormat="1" applyFont="1"/>
    <xf numFmtId="3" fontId="10" fillId="0" borderId="34" xfId="0" applyNumberFormat="1" applyFont="1" applyBorder="1" applyAlignment="1">
      <alignment horizontal="right"/>
    </xf>
    <xf numFmtId="3" fontId="10" fillId="0" borderId="35" xfId="0" applyNumberFormat="1" applyFont="1" applyBorder="1" applyAlignment="1">
      <alignment horizontal="right"/>
    </xf>
    <xf numFmtId="3" fontId="9" fillId="0" borderId="18" xfId="0" applyNumberFormat="1" applyFont="1" applyBorder="1"/>
    <xf numFmtId="3" fontId="9" fillId="0" borderId="2" xfId="0" applyNumberFormat="1" applyFont="1" applyBorder="1"/>
    <xf numFmtId="3" fontId="10" fillId="0" borderId="4" xfId="0" applyNumberFormat="1" applyFont="1" applyBorder="1"/>
    <xf numFmtId="3" fontId="10" fillId="0" borderId="2" xfId="0" applyNumberFormat="1" applyFont="1" applyBorder="1"/>
    <xf numFmtId="3" fontId="9" fillId="0" borderId="6" xfId="0" applyNumberFormat="1" applyFont="1" applyBorder="1"/>
    <xf numFmtId="38" fontId="10" fillId="38" borderId="41" xfId="0" applyNumberFormat="1" applyFont="1" applyFill="1" applyBorder="1"/>
    <xf numFmtId="38" fontId="10" fillId="0" borderId="41" xfId="0" applyNumberFormat="1" applyFont="1" applyBorder="1"/>
    <xf numFmtId="38" fontId="9" fillId="0" borderId="41" xfId="0" applyNumberFormat="1" applyFont="1" applyBorder="1"/>
    <xf numFmtId="0" fontId="10" fillId="0" borderId="40" xfId="0" applyFont="1" applyBorder="1"/>
    <xf numFmtId="0" fontId="10" fillId="35" borderId="38" xfId="0" applyFont="1" applyFill="1" applyBorder="1"/>
    <xf numFmtId="3" fontId="10" fillId="0" borderId="41" xfId="0" applyNumberFormat="1" applyFont="1" applyBorder="1"/>
    <xf numFmtId="3" fontId="10" fillId="0" borderId="41" xfId="0" applyNumberFormat="1" applyFont="1" applyBorder="1" applyAlignment="1">
      <alignment horizontal="right"/>
    </xf>
    <xf numFmtId="3" fontId="9" fillId="0" borderId="38" xfId="0" applyNumberFormat="1" applyFont="1" applyBorder="1"/>
    <xf numFmtId="3" fontId="10" fillId="35" borderId="33" xfId="0" applyNumberFormat="1" applyFont="1" applyFill="1" applyBorder="1"/>
    <xf numFmtId="3" fontId="9" fillId="0" borderId="33" xfId="0" applyNumberFormat="1" applyFont="1" applyBorder="1"/>
    <xf numFmtId="3" fontId="10" fillId="37" borderId="2" xfId="0" applyNumberFormat="1" applyFont="1" applyFill="1" applyBorder="1"/>
    <xf numFmtId="3" fontId="10" fillId="37" borderId="4" xfId="0" applyNumberFormat="1" applyFont="1" applyFill="1" applyBorder="1"/>
    <xf numFmtId="3" fontId="10" fillId="37" borderId="34" xfId="0" applyNumberFormat="1" applyFont="1" applyFill="1" applyBorder="1"/>
    <xf numFmtId="9" fontId="10" fillId="0" borderId="2" xfId="0" applyNumberFormat="1" applyFont="1" applyBorder="1"/>
    <xf numFmtId="9" fontId="10" fillId="0" borderId="35" xfId="0" applyNumberFormat="1" applyFont="1" applyBorder="1"/>
    <xf numFmtId="3" fontId="10" fillId="0" borderId="2" xfId="0" applyNumberFormat="1" applyFont="1" applyBorder="1" applyAlignment="1">
      <alignment horizontal="right"/>
    </xf>
    <xf numFmtId="38" fontId="10" fillId="0" borderId="40" xfId="0" applyNumberFormat="1" applyFont="1" applyBorder="1" applyAlignment="1">
      <alignment horizontal="right"/>
    </xf>
    <xf numFmtId="3" fontId="9" fillId="0" borderId="42" xfId="0" applyNumberFormat="1" applyFont="1" applyBorder="1"/>
    <xf numFmtId="0" fontId="43" fillId="0" borderId="0" xfId="793" applyFont="1"/>
    <xf numFmtId="0" fontId="39" fillId="0" borderId="0" xfId="793" applyFont="1"/>
    <xf numFmtId="0" fontId="44" fillId="0" borderId="0" xfId="793" applyFont="1"/>
    <xf numFmtId="0" fontId="45" fillId="0" borderId="0" xfId="793" applyFont="1"/>
    <xf numFmtId="10" fontId="39" fillId="0" borderId="0" xfId="793" applyNumberFormat="1" applyFont="1"/>
    <xf numFmtId="10" fontId="46" fillId="40" borderId="7" xfId="793" applyNumberFormat="1" applyFont="1" applyFill="1" applyBorder="1"/>
    <xf numFmtId="0" fontId="47" fillId="0" borderId="0" xfId="0" applyFont="1"/>
    <xf numFmtId="0" fontId="6" fillId="2" borderId="18" xfId="0" applyFont="1" applyFill="1" applyBorder="1" applyAlignment="1">
      <alignment horizontal="center" wrapText="1"/>
    </xf>
    <xf numFmtId="0" fontId="6" fillId="2" borderId="6" xfId="0" applyFont="1" applyFill="1" applyBorder="1" applyAlignment="1">
      <alignment horizontal="center" wrapText="1"/>
    </xf>
    <xf numFmtId="0" fontId="33" fillId="2" borderId="30" xfId="0" applyFont="1" applyFill="1" applyBorder="1" applyAlignment="1">
      <alignment horizontal="center" wrapText="1"/>
    </xf>
    <xf numFmtId="0" fontId="33" fillId="2" borderId="33" xfId="0" applyFont="1" applyFill="1" applyBorder="1" applyAlignment="1">
      <alignment horizontal="center" wrapText="1"/>
    </xf>
    <xf numFmtId="9" fontId="10" fillId="38" borderId="35" xfId="0" applyNumberFormat="1" applyFont="1" applyFill="1" applyBorder="1"/>
    <xf numFmtId="9" fontId="10" fillId="38" borderId="41" xfId="0" applyNumberFormat="1" applyFont="1" applyFill="1" applyBorder="1"/>
    <xf numFmtId="3" fontId="10" fillId="41" borderId="35" xfId="0" applyNumberFormat="1" applyFont="1" applyFill="1" applyBorder="1"/>
    <xf numFmtId="3" fontId="10" fillId="41" borderId="2" xfId="0" applyNumberFormat="1" applyFont="1" applyFill="1" applyBorder="1"/>
    <xf numFmtId="38" fontId="10" fillId="41" borderId="41" xfId="0" applyNumberFormat="1" applyFont="1" applyFill="1" applyBorder="1"/>
    <xf numFmtId="0" fontId="38" fillId="0" borderId="0" xfId="417" applyAlignment="1" applyProtection="1"/>
    <xf numFmtId="42" fontId="10" fillId="38" borderId="3" xfId="0" applyNumberFormat="1" applyFont="1" applyFill="1" applyBorder="1"/>
    <xf numFmtId="0" fontId="49" fillId="0" borderId="0" xfId="0" applyFont="1"/>
    <xf numFmtId="0" fontId="10" fillId="0" borderId="0" xfId="0" applyFont="1" applyAlignment="1">
      <alignment horizontal="center"/>
    </xf>
    <xf numFmtId="0" fontId="10" fillId="38" borderId="4" xfId="0" applyFont="1" applyFill="1" applyBorder="1"/>
    <xf numFmtId="0" fontId="47" fillId="0" borderId="0" xfId="0" applyFont="1" applyAlignment="1">
      <alignment horizontal="left"/>
    </xf>
    <xf numFmtId="0" fontId="7" fillId="0" borderId="0" xfId="0" applyFont="1"/>
    <xf numFmtId="0" fontId="9" fillId="0" borderId="0" xfId="0" applyFont="1" applyAlignment="1">
      <alignment horizontal="center"/>
    </xf>
    <xf numFmtId="38" fontId="9" fillId="0" borderId="0" xfId="0" applyNumberFormat="1" applyFont="1"/>
    <xf numFmtId="3" fontId="10" fillId="0" borderId="0" xfId="0" applyNumberFormat="1" applyFont="1"/>
    <xf numFmtId="37" fontId="10" fillId="0" borderId="0" xfId="0" applyNumberFormat="1" applyFont="1"/>
    <xf numFmtId="3" fontId="10" fillId="35" borderId="29" xfId="0" applyNumberFormat="1" applyFont="1" applyFill="1" applyBorder="1"/>
    <xf numFmtId="38" fontId="10" fillId="0" borderId="0" xfId="0" applyNumberFormat="1" applyFont="1" applyAlignment="1">
      <alignment horizontal="right"/>
    </xf>
    <xf numFmtId="9" fontId="10" fillId="0" borderId="0" xfId="0" applyNumberFormat="1" applyFont="1"/>
    <xf numFmtId="3" fontId="10" fillId="0" borderId="0" xfId="0" applyNumberFormat="1" applyFont="1" applyAlignment="1">
      <alignment horizontal="right"/>
    </xf>
    <xf numFmtId="0" fontId="49" fillId="0" borderId="18" xfId="0" applyFont="1" applyBorder="1" applyAlignment="1">
      <alignment horizontal="center"/>
    </xf>
    <xf numFmtId="0" fontId="50" fillId="0" borderId="35" xfId="0" applyFont="1" applyBorder="1" applyAlignment="1">
      <alignment horizontal="left"/>
    </xf>
    <xf numFmtId="38" fontId="10" fillId="38" borderId="34" xfId="0" applyNumberFormat="1" applyFont="1" applyFill="1" applyBorder="1" applyAlignment="1">
      <alignment horizontal="center"/>
    </xf>
    <xf numFmtId="38" fontId="10" fillId="38" borderId="0" xfId="0" applyNumberFormat="1" applyFont="1" applyFill="1"/>
    <xf numFmtId="38" fontId="10" fillId="38" borderId="3" xfId="0" applyNumberFormat="1" applyFont="1" applyFill="1" applyBorder="1"/>
    <xf numFmtId="38" fontId="10" fillId="38" borderId="2" xfId="0" applyNumberFormat="1" applyFont="1" applyFill="1" applyBorder="1"/>
    <xf numFmtId="38" fontId="10" fillId="0" borderId="2" xfId="0" applyNumberFormat="1" applyFont="1" applyBorder="1"/>
    <xf numFmtId="38" fontId="10" fillId="0" borderId="3" xfId="0" applyNumberFormat="1" applyFont="1" applyBorder="1"/>
    <xf numFmtId="38" fontId="10" fillId="38" borderId="2" xfId="0" applyNumberFormat="1" applyFont="1" applyFill="1" applyBorder="1" applyAlignment="1">
      <alignment horizontal="right"/>
    </xf>
    <xf numFmtId="0" fontId="10" fillId="0" borderId="4" xfId="0" applyFont="1" applyBorder="1"/>
    <xf numFmtId="38" fontId="10" fillId="38" borderId="4" xfId="0" applyNumberFormat="1" applyFont="1" applyFill="1" applyBorder="1"/>
    <xf numFmtId="38" fontId="10" fillId="38" borderId="5" xfId="0" applyNumberFormat="1" applyFont="1" applyFill="1" applyBorder="1"/>
    <xf numFmtId="38" fontId="10" fillId="0" borderId="4" xfId="0" applyNumberFormat="1" applyFont="1" applyBorder="1"/>
    <xf numFmtId="38" fontId="10" fillId="0" borderId="5" xfId="0" applyNumberFormat="1" applyFont="1" applyBorder="1"/>
    <xf numFmtId="38" fontId="10" fillId="38" borderId="3" xfId="0" applyNumberFormat="1" applyFont="1" applyFill="1" applyBorder="1" applyAlignment="1">
      <alignment horizontal="right"/>
    </xf>
    <xf numFmtId="38" fontId="10" fillId="38" borderId="3" xfId="0" applyNumberFormat="1" applyFont="1" applyFill="1" applyBorder="1" applyAlignment="1">
      <alignment wrapText="1"/>
    </xf>
    <xf numFmtId="0" fontId="10" fillId="0" borderId="2" xfId="0" applyFont="1" applyBorder="1" applyAlignment="1">
      <alignment horizontal="left"/>
    </xf>
    <xf numFmtId="0" fontId="52" fillId="0" borderId="6" xfId="0" applyFont="1" applyBorder="1" applyAlignment="1">
      <alignment horizontal="center"/>
    </xf>
    <xf numFmtId="38" fontId="10" fillId="0" borderId="7" xfId="0" applyNumberFormat="1" applyFont="1" applyBorder="1"/>
    <xf numFmtId="38" fontId="10" fillId="0" borderId="8" xfId="0" applyNumberFormat="1" applyFont="1" applyBorder="1"/>
    <xf numFmtId="0" fontId="49" fillId="0" borderId="4" xfId="0" applyFont="1" applyBorder="1" applyAlignment="1">
      <alignment horizontal="center"/>
    </xf>
    <xf numFmtId="38" fontId="10" fillId="0" borderId="1" xfId="0" applyNumberFormat="1" applyFont="1" applyBorder="1"/>
    <xf numFmtId="38" fontId="10" fillId="0" borderId="1" xfId="0" applyNumberFormat="1" applyFont="1" applyBorder="1" applyAlignment="1">
      <alignment horizontal="right"/>
    </xf>
    <xf numFmtId="38" fontId="10" fillId="0" borderId="5" xfId="0" applyNumberFormat="1" applyFont="1" applyBorder="1" applyAlignment="1">
      <alignment horizontal="right"/>
    </xf>
    <xf numFmtId="10" fontId="9" fillId="38" borderId="0" xfId="794" applyNumberFormat="1" applyFont="1" applyFill="1" applyBorder="1"/>
    <xf numFmtId="0" fontId="10" fillId="0" borderId="0" xfId="0" applyFont="1" applyAlignment="1">
      <alignment vertical="top"/>
    </xf>
    <xf numFmtId="0" fontId="36" fillId="0" borderId="1" xfId="0" applyFont="1" applyBorder="1" applyAlignment="1">
      <alignment horizontal="center"/>
    </xf>
    <xf numFmtId="0" fontId="9" fillId="39" borderId="18" xfId="0" applyFont="1" applyFill="1" applyBorder="1" applyAlignment="1">
      <alignment horizontal="center" wrapText="1"/>
    </xf>
    <xf numFmtId="0" fontId="9" fillId="39" borderId="34" xfId="0" applyFont="1" applyFill="1" applyBorder="1" applyAlignment="1">
      <alignment horizontal="center" wrapText="1"/>
    </xf>
    <xf numFmtId="0" fontId="9" fillId="39" borderId="18" xfId="0" applyFont="1" applyFill="1" applyBorder="1" applyAlignment="1">
      <alignment horizontal="center"/>
    </xf>
    <xf numFmtId="0" fontId="9" fillId="39" borderId="34" xfId="0" applyFont="1" applyFill="1" applyBorder="1" applyAlignment="1">
      <alignment horizontal="center"/>
    </xf>
    <xf numFmtId="0" fontId="9" fillId="0" borderId="0" xfId="0" applyFont="1" applyAlignment="1">
      <alignment horizontal="center"/>
    </xf>
    <xf numFmtId="0" fontId="9" fillId="0" borderId="0" xfId="0" applyFont="1" applyAlignment="1">
      <alignment horizontal="center" wrapText="1"/>
    </xf>
    <xf numFmtId="0" fontId="47" fillId="0" borderId="0" xfId="0" applyFont="1" applyAlignment="1">
      <alignment horizontal="left"/>
    </xf>
    <xf numFmtId="0" fontId="13" fillId="0" borderId="0" xfId="0" applyFont="1" applyAlignment="1">
      <alignment horizontal="left"/>
    </xf>
    <xf numFmtId="0" fontId="9" fillId="39" borderId="6" xfId="0" applyFont="1" applyFill="1" applyBorder="1" applyAlignment="1">
      <alignment horizontal="center" wrapText="1"/>
    </xf>
    <xf numFmtId="0" fontId="9" fillId="39" borderId="4" xfId="0" applyFont="1" applyFill="1" applyBorder="1" applyAlignment="1">
      <alignment horizontal="center" wrapText="1"/>
    </xf>
    <xf numFmtId="0" fontId="9" fillId="39" borderId="39" xfId="0" applyFont="1" applyFill="1" applyBorder="1" applyAlignment="1">
      <alignment horizontal="center"/>
    </xf>
    <xf numFmtId="0" fontId="9" fillId="39" borderId="40" xfId="0" applyFont="1" applyFill="1" applyBorder="1" applyAlignment="1">
      <alignment horizontal="center"/>
    </xf>
    <xf numFmtId="0" fontId="10" fillId="0" borderId="0" xfId="0" applyFont="1" applyAlignment="1">
      <alignment horizontal="left" vertical="center" wrapText="1"/>
    </xf>
    <xf numFmtId="0" fontId="49" fillId="0" borderId="0" xfId="0" applyFont="1" applyAlignment="1">
      <alignment horizontal="left"/>
    </xf>
    <xf numFmtId="0" fontId="9" fillId="39" borderId="7" xfId="0" applyFont="1" applyFill="1" applyBorder="1" applyAlignment="1">
      <alignment horizontal="center" vertical="center" wrapText="1"/>
    </xf>
    <xf numFmtId="0" fontId="9" fillId="39" borderId="0" xfId="0" applyFont="1" applyFill="1" applyAlignment="1">
      <alignment horizontal="center" vertical="center" wrapText="1"/>
    </xf>
    <xf numFmtId="0" fontId="9" fillId="39" borderId="1" xfId="0" applyFont="1" applyFill="1" applyBorder="1" applyAlignment="1">
      <alignment horizontal="center" vertical="center" wrapText="1"/>
    </xf>
    <xf numFmtId="0" fontId="9" fillId="39" borderId="8" xfId="0" applyFont="1" applyFill="1" applyBorder="1" applyAlignment="1">
      <alignment horizontal="center" vertical="center" wrapText="1"/>
    </xf>
    <xf numFmtId="0" fontId="9" fillId="39" borderId="3" xfId="0" applyFont="1" applyFill="1" applyBorder="1" applyAlignment="1">
      <alignment horizontal="center" vertical="center" wrapText="1"/>
    </xf>
    <xf numFmtId="0" fontId="9" fillId="39" borderId="5" xfId="0" applyFont="1" applyFill="1" applyBorder="1" applyAlignment="1">
      <alignment horizontal="center" vertical="center" wrapText="1"/>
    </xf>
  </cellXfs>
  <cellStyles count="795">
    <cellStyle name="20% - Accent1" xfId="18" builtinId="30" customBuiltin="1"/>
    <cellStyle name="20% - Accent1 10" xfId="281" xr:uid="{00000000-0005-0000-0000-000001000000}"/>
    <cellStyle name="20% - Accent1 10 2" xfId="540" xr:uid="{00000000-0005-0000-0000-000002000000}"/>
    <cellStyle name="20% - Accent1 11" xfId="419" xr:uid="{00000000-0005-0000-0000-000003000000}"/>
    <cellStyle name="20% - Accent1 2" xfId="49" xr:uid="{00000000-0005-0000-0000-000004000000}"/>
    <cellStyle name="20% - Accent1 2 2" xfId="165" xr:uid="{00000000-0005-0000-0000-000005000000}"/>
    <cellStyle name="20% - Accent1 2 2 2" xfId="541" xr:uid="{00000000-0005-0000-0000-000006000000}"/>
    <cellStyle name="20% - Accent1 2 3" xfId="253" xr:uid="{00000000-0005-0000-0000-000007000000}"/>
    <cellStyle name="20% - Accent1 2 3 2" xfId="542" xr:uid="{00000000-0005-0000-0000-000008000000}"/>
    <cellStyle name="20% - Accent1 2 4" xfId="336" xr:uid="{00000000-0005-0000-0000-000009000000}"/>
    <cellStyle name="20% - Accent1 2 4 2" xfId="543" xr:uid="{00000000-0005-0000-0000-00000A000000}"/>
    <cellStyle name="20% - Accent1 2 5" xfId="436" xr:uid="{00000000-0005-0000-0000-00000B000000}"/>
    <cellStyle name="20% - Accent1 3" xfId="60" xr:uid="{00000000-0005-0000-0000-00000C000000}"/>
    <cellStyle name="20% - Accent1 3 2" xfId="176" xr:uid="{00000000-0005-0000-0000-00000D000000}"/>
    <cellStyle name="20% - Accent1 3 2 2" xfId="544" xr:uid="{00000000-0005-0000-0000-00000E000000}"/>
    <cellStyle name="20% - Accent1 3 3" xfId="264" xr:uid="{00000000-0005-0000-0000-00000F000000}"/>
    <cellStyle name="20% - Accent1 3 3 2" xfId="545" xr:uid="{00000000-0005-0000-0000-000010000000}"/>
    <cellStyle name="20% - Accent1 3 4" xfId="347" xr:uid="{00000000-0005-0000-0000-000011000000}"/>
    <cellStyle name="20% - Accent1 3 4 2" xfId="546" xr:uid="{00000000-0005-0000-0000-000012000000}"/>
    <cellStyle name="20% - Accent1 3 5" xfId="447" xr:uid="{00000000-0005-0000-0000-000013000000}"/>
    <cellStyle name="20% - Accent1 4" xfId="59" xr:uid="{00000000-0005-0000-0000-000014000000}"/>
    <cellStyle name="20% - Accent1 4 2" xfId="175" xr:uid="{00000000-0005-0000-0000-000015000000}"/>
    <cellStyle name="20% - Accent1 4 2 2" xfId="547" xr:uid="{00000000-0005-0000-0000-000016000000}"/>
    <cellStyle name="20% - Accent1 4 3" xfId="263" xr:uid="{00000000-0005-0000-0000-000017000000}"/>
    <cellStyle name="20% - Accent1 4 3 2" xfId="548" xr:uid="{00000000-0005-0000-0000-000018000000}"/>
    <cellStyle name="20% - Accent1 4 4" xfId="346" xr:uid="{00000000-0005-0000-0000-000019000000}"/>
    <cellStyle name="20% - Accent1 4 4 2" xfId="549" xr:uid="{00000000-0005-0000-0000-00001A000000}"/>
    <cellStyle name="20% - Accent1 4 5" xfId="446" xr:uid="{00000000-0005-0000-0000-00001B000000}"/>
    <cellStyle name="20% - Accent1 5" xfId="90" xr:uid="{00000000-0005-0000-0000-00001C000000}"/>
    <cellStyle name="20% - Accent1 5 2" xfId="204" xr:uid="{00000000-0005-0000-0000-00001D000000}"/>
    <cellStyle name="20% - Accent1 5 2 2" xfId="550" xr:uid="{00000000-0005-0000-0000-00001E000000}"/>
    <cellStyle name="20% - Accent1 5 3" xfId="290" xr:uid="{00000000-0005-0000-0000-00001F000000}"/>
    <cellStyle name="20% - Accent1 5 3 2" xfId="551" xr:uid="{00000000-0005-0000-0000-000020000000}"/>
    <cellStyle name="20% - Accent1 5 4" xfId="372" xr:uid="{00000000-0005-0000-0000-000021000000}"/>
    <cellStyle name="20% - Accent1 5 4 2" xfId="552" xr:uid="{00000000-0005-0000-0000-000022000000}"/>
    <cellStyle name="20% - Accent1 5 5" xfId="472" xr:uid="{00000000-0005-0000-0000-000023000000}"/>
    <cellStyle name="20% - Accent1 6" xfId="104" xr:uid="{00000000-0005-0000-0000-000024000000}"/>
    <cellStyle name="20% - Accent1 6 2" xfId="217" xr:uid="{00000000-0005-0000-0000-000025000000}"/>
    <cellStyle name="20% - Accent1 6 2 2" xfId="553" xr:uid="{00000000-0005-0000-0000-000026000000}"/>
    <cellStyle name="20% - Accent1 6 3" xfId="303" xr:uid="{00000000-0005-0000-0000-000027000000}"/>
    <cellStyle name="20% - Accent1 6 3 2" xfId="554" xr:uid="{00000000-0005-0000-0000-000028000000}"/>
    <cellStyle name="20% - Accent1 6 4" xfId="385" xr:uid="{00000000-0005-0000-0000-000029000000}"/>
    <cellStyle name="20% - Accent1 6 4 2" xfId="555" xr:uid="{00000000-0005-0000-0000-00002A000000}"/>
    <cellStyle name="20% - Accent1 6 5" xfId="485" xr:uid="{00000000-0005-0000-0000-00002B000000}"/>
    <cellStyle name="20% - Accent1 7" xfId="120" xr:uid="{00000000-0005-0000-0000-00002C000000}"/>
    <cellStyle name="20% - Accent1 7 2" xfId="232" xr:uid="{00000000-0005-0000-0000-00002D000000}"/>
    <cellStyle name="20% - Accent1 7 2 2" xfId="556" xr:uid="{00000000-0005-0000-0000-00002E000000}"/>
    <cellStyle name="20% - Accent1 7 3" xfId="317" xr:uid="{00000000-0005-0000-0000-00002F000000}"/>
    <cellStyle name="20% - Accent1 7 3 2" xfId="557" xr:uid="{00000000-0005-0000-0000-000030000000}"/>
    <cellStyle name="20% - Accent1 7 4" xfId="399" xr:uid="{00000000-0005-0000-0000-000031000000}"/>
    <cellStyle name="20% - Accent1 7 4 2" xfId="558" xr:uid="{00000000-0005-0000-0000-000032000000}"/>
    <cellStyle name="20% - Accent1 7 5" xfId="500" xr:uid="{00000000-0005-0000-0000-000033000000}"/>
    <cellStyle name="20% - Accent1 8" xfId="138" xr:uid="{00000000-0005-0000-0000-000034000000}"/>
    <cellStyle name="20% - Accent1 8 2" xfId="515" xr:uid="{00000000-0005-0000-0000-000035000000}"/>
    <cellStyle name="20% - Accent1 9" xfId="202" xr:uid="{00000000-0005-0000-0000-000036000000}"/>
    <cellStyle name="20% - Accent1 9 2" xfId="528" xr:uid="{00000000-0005-0000-0000-000037000000}"/>
    <cellStyle name="20% - Accent2" xfId="22" builtinId="34" customBuiltin="1"/>
    <cellStyle name="20% - Accent2 10" xfId="159" xr:uid="{00000000-0005-0000-0000-000039000000}"/>
    <cellStyle name="20% - Accent2 10 2" xfId="559" xr:uid="{00000000-0005-0000-0000-00003A000000}"/>
    <cellStyle name="20% - Accent2 11" xfId="421" xr:uid="{00000000-0005-0000-0000-00003B000000}"/>
    <cellStyle name="20% - Accent2 2" xfId="53" xr:uid="{00000000-0005-0000-0000-00003C000000}"/>
    <cellStyle name="20% - Accent2 2 2" xfId="169" xr:uid="{00000000-0005-0000-0000-00003D000000}"/>
    <cellStyle name="20% - Accent2 2 2 2" xfId="560" xr:uid="{00000000-0005-0000-0000-00003E000000}"/>
    <cellStyle name="20% - Accent2 2 3" xfId="257" xr:uid="{00000000-0005-0000-0000-00003F000000}"/>
    <cellStyle name="20% - Accent2 2 3 2" xfId="561" xr:uid="{00000000-0005-0000-0000-000040000000}"/>
    <cellStyle name="20% - Accent2 2 4" xfId="340" xr:uid="{00000000-0005-0000-0000-000041000000}"/>
    <cellStyle name="20% - Accent2 2 4 2" xfId="562" xr:uid="{00000000-0005-0000-0000-000042000000}"/>
    <cellStyle name="20% - Accent2 2 5" xfId="440" xr:uid="{00000000-0005-0000-0000-000043000000}"/>
    <cellStyle name="20% - Accent2 3" xfId="68" xr:uid="{00000000-0005-0000-0000-000044000000}"/>
    <cellStyle name="20% - Accent2 3 2" xfId="184" xr:uid="{00000000-0005-0000-0000-000045000000}"/>
    <cellStyle name="20% - Accent2 3 2 2" xfId="563" xr:uid="{00000000-0005-0000-0000-000046000000}"/>
    <cellStyle name="20% - Accent2 3 3" xfId="272" xr:uid="{00000000-0005-0000-0000-000047000000}"/>
    <cellStyle name="20% - Accent2 3 3 2" xfId="564" xr:uid="{00000000-0005-0000-0000-000048000000}"/>
    <cellStyle name="20% - Accent2 3 4" xfId="355" xr:uid="{00000000-0005-0000-0000-000049000000}"/>
    <cellStyle name="20% - Accent2 3 4 2" xfId="565" xr:uid="{00000000-0005-0000-0000-00004A000000}"/>
    <cellStyle name="20% - Accent2 3 5" xfId="455" xr:uid="{00000000-0005-0000-0000-00004B000000}"/>
    <cellStyle name="20% - Accent2 4" xfId="75" xr:uid="{00000000-0005-0000-0000-00004C000000}"/>
    <cellStyle name="20% - Accent2 4 2" xfId="191" xr:uid="{00000000-0005-0000-0000-00004D000000}"/>
    <cellStyle name="20% - Accent2 4 2 2" xfId="566" xr:uid="{00000000-0005-0000-0000-00004E000000}"/>
    <cellStyle name="20% - Accent2 4 3" xfId="278" xr:uid="{00000000-0005-0000-0000-00004F000000}"/>
    <cellStyle name="20% - Accent2 4 3 2" xfId="567" xr:uid="{00000000-0005-0000-0000-000050000000}"/>
    <cellStyle name="20% - Accent2 4 4" xfId="361" xr:uid="{00000000-0005-0000-0000-000051000000}"/>
    <cellStyle name="20% - Accent2 4 4 2" xfId="568" xr:uid="{00000000-0005-0000-0000-000052000000}"/>
    <cellStyle name="20% - Accent2 4 5" xfId="461" xr:uid="{00000000-0005-0000-0000-000053000000}"/>
    <cellStyle name="20% - Accent2 5" xfId="92" xr:uid="{00000000-0005-0000-0000-000054000000}"/>
    <cellStyle name="20% - Accent2 5 2" xfId="206" xr:uid="{00000000-0005-0000-0000-000055000000}"/>
    <cellStyle name="20% - Accent2 5 2 2" xfId="569" xr:uid="{00000000-0005-0000-0000-000056000000}"/>
    <cellStyle name="20% - Accent2 5 3" xfId="292" xr:uid="{00000000-0005-0000-0000-000057000000}"/>
    <cellStyle name="20% - Accent2 5 3 2" xfId="570" xr:uid="{00000000-0005-0000-0000-000058000000}"/>
    <cellStyle name="20% - Accent2 5 4" xfId="374" xr:uid="{00000000-0005-0000-0000-000059000000}"/>
    <cellStyle name="20% - Accent2 5 4 2" xfId="571" xr:uid="{00000000-0005-0000-0000-00005A000000}"/>
    <cellStyle name="20% - Accent2 5 5" xfId="474" xr:uid="{00000000-0005-0000-0000-00005B000000}"/>
    <cellStyle name="20% - Accent2 6" xfId="106" xr:uid="{00000000-0005-0000-0000-00005C000000}"/>
    <cellStyle name="20% - Accent2 6 2" xfId="219" xr:uid="{00000000-0005-0000-0000-00005D000000}"/>
    <cellStyle name="20% - Accent2 6 2 2" xfId="572" xr:uid="{00000000-0005-0000-0000-00005E000000}"/>
    <cellStyle name="20% - Accent2 6 3" xfId="305" xr:uid="{00000000-0005-0000-0000-00005F000000}"/>
    <cellStyle name="20% - Accent2 6 3 2" xfId="573" xr:uid="{00000000-0005-0000-0000-000060000000}"/>
    <cellStyle name="20% - Accent2 6 4" xfId="387" xr:uid="{00000000-0005-0000-0000-000061000000}"/>
    <cellStyle name="20% - Accent2 6 4 2" xfId="574" xr:uid="{00000000-0005-0000-0000-000062000000}"/>
    <cellStyle name="20% - Accent2 6 5" xfId="487" xr:uid="{00000000-0005-0000-0000-000063000000}"/>
    <cellStyle name="20% - Accent2 7" xfId="122" xr:uid="{00000000-0005-0000-0000-000064000000}"/>
    <cellStyle name="20% - Accent2 7 2" xfId="234" xr:uid="{00000000-0005-0000-0000-000065000000}"/>
    <cellStyle name="20% - Accent2 7 2 2" xfId="575" xr:uid="{00000000-0005-0000-0000-000066000000}"/>
    <cellStyle name="20% - Accent2 7 3" xfId="319" xr:uid="{00000000-0005-0000-0000-000067000000}"/>
    <cellStyle name="20% - Accent2 7 3 2" xfId="576" xr:uid="{00000000-0005-0000-0000-000068000000}"/>
    <cellStyle name="20% - Accent2 7 4" xfId="401" xr:uid="{00000000-0005-0000-0000-000069000000}"/>
    <cellStyle name="20% - Accent2 7 4 2" xfId="577" xr:uid="{00000000-0005-0000-0000-00006A000000}"/>
    <cellStyle name="20% - Accent2 7 5" xfId="502" xr:uid="{00000000-0005-0000-0000-00006B000000}"/>
    <cellStyle name="20% - Accent2 8" xfId="142" xr:uid="{00000000-0005-0000-0000-00006C000000}"/>
    <cellStyle name="20% - Accent2 8 2" xfId="518" xr:uid="{00000000-0005-0000-0000-00006D000000}"/>
    <cellStyle name="20% - Accent2 9" xfId="136" xr:uid="{00000000-0005-0000-0000-00006E000000}"/>
    <cellStyle name="20% - Accent2 9 2" xfId="517" xr:uid="{00000000-0005-0000-0000-00006F000000}"/>
    <cellStyle name="20% - Accent3" xfId="26" builtinId="38" customBuiltin="1"/>
    <cellStyle name="20% - Accent3 10" xfId="141" xr:uid="{00000000-0005-0000-0000-000071000000}"/>
    <cellStyle name="20% - Accent3 10 2" xfId="578" xr:uid="{00000000-0005-0000-0000-000072000000}"/>
    <cellStyle name="20% - Accent3 11" xfId="423" xr:uid="{00000000-0005-0000-0000-000073000000}"/>
    <cellStyle name="20% - Accent3 2" xfId="57" xr:uid="{00000000-0005-0000-0000-000074000000}"/>
    <cellStyle name="20% - Accent3 2 2" xfId="173" xr:uid="{00000000-0005-0000-0000-000075000000}"/>
    <cellStyle name="20% - Accent3 2 2 2" xfId="579" xr:uid="{00000000-0005-0000-0000-000076000000}"/>
    <cellStyle name="20% - Accent3 2 3" xfId="261" xr:uid="{00000000-0005-0000-0000-000077000000}"/>
    <cellStyle name="20% - Accent3 2 3 2" xfId="580" xr:uid="{00000000-0005-0000-0000-000078000000}"/>
    <cellStyle name="20% - Accent3 2 4" xfId="344" xr:uid="{00000000-0005-0000-0000-000079000000}"/>
    <cellStyle name="20% - Accent3 2 4 2" xfId="581" xr:uid="{00000000-0005-0000-0000-00007A000000}"/>
    <cellStyle name="20% - Accent3 2 5" xfId="444" xr:uid="{00000000-0005-0000-0000-00007B000000}"/>
    <cellStyle name="20% - Accent3 3" xfId="55" xr:uid="{00000000-0005-0000-0000-00007C000000}"/>
    <cellStyle name="20% - Accent3 3 2" xfId="171" xr:uid="{00000000-0005-0000-0000-00007D000000}"/>
    <cellStyle name="20% - Accent3 3 2 2" xfId="582" xr:uid="{00000000-0005-0000-0000-00007E000000}"/>
    <cellStyle name="20% - Accent3 3 3" xfId="259" xr:uid="{00000000-0005-0000-0000-00007F000000}"/>
    <cellStyle name="20% - Accent3 3 3 2" xfId="583" xr:uid="{00000000-0005-0000-0000-000080000000}"/>
    <cellStyle name="20% - Accent3 3 4" xfId="342" xr:uid="{00000000-0005-0000-0000-000081000000}"/>
    <cellStyle name="20% - Accent3 3 4 2" xfId="584" xr:uid="{00000000-0005-0000-0000-000082000000}"/>
    <cellStyle name="20% - Accent3 3 5" xfId="442" xr:uid="{00000000-0005-0000-0000-000083000000}"/>
    <cellStyle name="20% - Accent3 4" xfId="52" xr:uid="{00000000-0005-0000-0000-000084000000}"/>
    <cellStyle name="20% - Accent3 4 2" xfId="168" xr:uid="{00000000-0005-0000-0000-000085000000}"/>
    <cellStyle name="20% - Accent3 4 2 2" xfId="585" xr:uid="{00000000-0005-0000-0000-000086000000}"/>
    <cellStyle name="20% - Accent3 4 3" xfId="256" xr:uid="{00000000-0005-0000-0000-000087000000}"/>
    <cellStyle name="20% - Accent3 4 3 2" xfId="586" xr:uid="{00000000-0005-0000-0000-000088000000}"/>
    <cellStyle name="20% - Accent3 4 4" xfId="339" xr:uid="{00000000-0005-0000-0000-000089000000}"/>
    <cellStyle name="20% - Accent3 4 4 2" xfId="587" xr:uid="{00000000-0005-0000-0000-00008A000000}"/>
    <cellStyle name="20% - Accent3 4 5" xfId="439" xr:uid="{00000000-0005-0000-0000-00008B000000}"/>
    <cellStyle name="20% - Accent3 5" xfId="94" xr:uid="{00000000-0005-0000-0000-00008C000000}"/>
    <cellStyle name="20% - Accent3 5 2" xfId="208" xr:uid="{00000000-0005-0000-0000-00008D000000}"/>
    <cellStyle name="20% - Accent3 5 2 2" xfId="588" xr:uid="{00000000-0005-0000-0000-00008E000000}"/>
    <cellStyle name="20% - Accent3 5 3" xfId="294" xr:uid="{00000000-0005-0000-0000-00008F000000}"/>
    <cellStyle name="20% - Accent3 5 3 2" xfId="589" xr:uid="{00000000-0005-0000-0000-000090000000}"/>
    <cellStyle name="20% - Accent3 5 4" xfId="376" xr:uid="{00000000-0005-0000-0000-000091000000}"/>
    <cellStyle name="20% - Accent3 5 4 2" xfId="590" xr:uid="{00000000-0005-0000-0000-000092000000}"/>
    <cellStyle name="20% - Accent3 5 5" xfId="476" xr:uid="{00000000-0005-0000-0000-000093000000}"/>
    <cellStyle name="20% - Accent3 6" xfId="108" xr:uid="{00000000-0005-0000-0000-000094000000}"/>
    <cellStyle name="20% - Accent3 6 2" xfId="221" xr:uid="{00000000-0005-0000-0000-000095000000}"/>
    <cellStyle name="20% - Accent3 6 2 2" xfId="591" xr:uid="{00000000-0005-0000-0000-000096000000}"/>
    <cellStyle name="20% - Accent3 6 3" xfId="307" xr:uid="{00000000-0005-0000-0000-000097000000}"/>
    <cellStyle name="20% - Accent3 6 3 2" xfId="592" xr:uid="{00000000-0005-0000-0000-000098000000}"/>
    <cellStyle name="20% - Accent3 6 4" xfId="389" xr:uid="{00000000-0005-0000-0000-000099000000}"/>
    <cellStyle name="20% - Accent3 6 4 2" xfId="593" xr:uid="{00000000-0005-0000-0000-00009A000000}"/>
    <cellStyle name="20% - Accent3 6 5" xfId="489" xr:uid="{00000000-0005-0000-0000-00009B000000}"/>
    <cellStyle name="20% - Accent3 7" xfId="124" xr:uid="{00000000-0005-0000-0000-00009C000000}"/>
    <cellStyle name="20% - Accent3 7 2" xfId="236" xr:uid="{00000000-0005-0000-0000-00009D000000}"/>
    <cellStyle name="20% - Accent3 7 2 2" xfId="594" xr:uid="{00000000-0005-0000-0000-00009E000000}"/>
    <cellStyle name="20% - Accent3 7 3" xfId="321" xr:uid="{00000000-0005-0000-0000-00009F000000}"/>
    <cellStyle name="20% - Accent3 7 3 2" xfId="595" xr:uid="{00000000-0005-0000-0000-0000A0000000}"/>
    <cellStyle name="20% - Accent3 7 4" xfId="403" xr:uid="{00000000-0005-0000-0000-0000A1000000}"/>
    <cellStyle name="20% - Accent3 7 4 2" xfId="596" xr:uid="{00000000-0005-0000-0000-0000A2000000}"/>
    <cellStyle name="20% - Accent3 7 5" xfId="504" xr:uid="{00000000-0005-0000-0000-0000A3000000}"/>
    <cellStyle name="20% - Accent3 8" xfId="145" xr:uid="{00000000-0005-0000-0000-0000A4000000}"/>
    <cellStyle name="20% - Accent3 8 2" xfId="521" xr:uid="{00000000-0005-0000-0000-0000A5000000}"/>
    <cellStyle name="20% - Accent3 9" xfId="151" xr:uid="{00000000-0005-0000-0000-0000A6000000}"/>
    <cellStyle name="20% - Accent3 9 2" xfId="532" xr:uid="{00000000-0005-0000-0000-0000A7000000}"/>
    <cellStyle name="20% - Accent4" xfId="30" builtinId="42" customBuiltin="1"/>
    <cellStyle name="20% - Accent4 10" xfId="246" xr:uid="{00000000-0005-0000-0000-0000A9000000}"/>
    <cellStyle name="20% - Accent4 10 2" xfId="597" xr:uid="{00000000-0005-0000-0000-0000AA000000}"/>
    <cellStyle name="20% - Accent4 11" xfId="425" xr:uid="{00000000-0005-0000-0000-0000AB000000}"/>
    <cellStyle name="20% - Accent4 2" xfId="61" xr:uid="{00000000-0005-0000-0000-0000AC000000}"/>
    <cellStyle name="20% - Accent4 2 2" xfId="177" xr:uid="{00000000-0005-0000-0000-0000AD000000}"/>
    <cellStyle name="20% - Accent4 2 2 2" xfId="598" xr:uid="{00000000-0005-0000-0000-0000AE000000}"/>
    <cellStyle name="20% - Accent4 2 3" xfId="265" xr:uid="{00000000-0005-0000-0000-0000AF000000}"/>
    <cellStyle name="20% - Accent4 2 3 2" xfId="599" xr:uid="{00000000-0005-0000-0000-0000B0000000}"/>
    <cellStyle name="20% - Accent4 2 4" xfId="348" xr:uid="{00000000-0005-0000-0000-0000B1000000}"/>
    <cellStyle name="20% - Accent4 2 4 2" xfId="600" xr:uid="{00000000-0005-0000-0000-0000B2000000}"/>
    <cellStyle name="20% - Accent4 2 5" xfId="448" xr:uid="{00000000-0005-0000-0000-0000B3000000}"/>
    <cellStyle name="20% - Accent4 3" xfId="70" xr:uid="{00000000-0005-0000-0000-0000B4000000}"/>
    <cellStyle name="20% - Accent4 3 2" xfId="186" xr:uid="{00000000-0005-0000-0000-0000B5000000}"/>
    <cellStyle name="20% - Accent4 3 2 2" xfId="601" xr:uid="{00000000-0005-0000-0000-0000B6000000}"/>
    <cellStyle name="20% - Accent4 3 3" xfId="273" xr:uid="{00000000-0005-0000-0000-0000B7000000}"/>
    <cellStyle name="20% - Accent4 3 3 2" xfId="602" xr:uid="{00000000-0005-0000-0000-0000B8000000}"/>
    <cellStyle name="20% - Accent4 3 4" xfId="356" xr:uid="{00000000-0005-0000-0000-0000B9000000}"/>
    <cellStyle name="20% - Accent4 3 4 2" xfId="603" xr:uid="{00000000-0005-0000-0000-0000BA000000}"/>
    <cellStyle name="20% - Accent4 3 5" xfId="456" xr:uid="{00000000-0005-0000-0000-0000BB000000}"/>
    <cellStyle name="20% - Accent4 4" xfId="81" xr:uid="{00000000-0005-0000-0000-0000BC000000}"/>
    <cellStyle name="20% - Accent4 4 2" xfId="196" xr:uid="{00000000-0005-0000-0000-0000BD000000}"/>
    <cellStyle name="20% - Accent4 4 2 2" xfId="604" xr:uid="{00000000-0005-0000-0000-0000BE000000}"/>
    <cellStyle name="20% - Accent4 4 3" xfId="283" xr:uid="{00000000-0005-0000-0000-0000BF000000}"/>
    <cellStyle name="20% - Accent4 4 3 2" xfId="605" xr:uid="{00000000-0005-0000-0000-0000C0000000}"/>
    <cellStyle name="20% - Accent4 4 4" xfId="365" xr:uid="{00000000-0005-0000-0000-0000C1000000}"/>
    <cellStyle name="20% - Accent4 4 4 2" xfId="606" xr:uid="{00000000-0005-0000-0000-0000C2000000}"/>
    <cellStyle name="20% - Accent4 4 5" xfId="465" xr:uid="{00000000-0005-0000-0000-0000C3000000}"/>
    <cellStyle name="20% - Accent4 5" xfId="96" xr:uid="{00000000-0005-0000-0000-0000C4000000}"/>
    <cellStyle name="20% - Accent4 5 2" xfId="210" xr:uid="{00000000-0005-0000-0000-0000C5000000}"/>
    <cellStyle name="20% - Accent4 5 2 2" xfId="607" xr:uid="{00000000-0005-0000-0000-0000C6000000}"/>
    <cellStyle name="20% - Accent4 5 3" xfId="296" xr:uid="{00000000-0005-0000-0000-0000C7000000}"/>
    <cellStyle name="20% - Accent4 5 3 2" xfId="608" xr:uid="{00000000-0005-0000-0000-0000C8000000}"/>
    <cellStyle name="20% - Accent4 5 4" xfId="378" xr:uid="{00000000-0005-0000-0000-0000C9000000}"/>
    <cellStyle name="20% - Accent4 5 4 2" xfId="609" xr:uid="{00000000-0005-0000-0000-0000CA000000}"/>
    <cellStyle name="20% - Accent4 5 5" xfId="478" xr:uid="{00000000-0005-0000-0000-0000CB000000}"/>
    <cellStyle name="20% - Accent4 6" xfId="110" xr:uid="{00000000-0005-0000-0000-0000CC000000}"/>
    <cellStyle name="20% - Accent4 6 2" xfId="223" xr:uid="{00000000-0005-0000-0000-0000CD000000}"/>
    <cellStyle name="20% - Accent4 6 2 2" xfId="610" xr:uid="{00000000-0005-0000-0000-0000CE000000}"/>
    <cellStyle name="20% - Accent4 6 3" xfId="309" xr:uid="{00000000-0005-0000-0000-0000CF000000}"/>
    <cellStyle name="20% - Accent4 6 3 2" xfId="611" xr:uid="{00000000-0005-0000-0000-0000D0000000}"/>
    <cellStyle name="20% - Accent4 6 4" xfId="391" xr:uid="{00000000-0005-0000-0000-0000D1000000}"/>
    <cellStyle name="20% - Accent4 6 4 2" xfId="612" xr:uid="{00000000-0005-0000-0000-0000D2000000}"/>
    <cellStyle name="20% - Accent4 6 5" xfId="491" xr:uid="{00000000-0005-0000-0000-0000D3000000}"/>
    <cellStyle name="20% - Accent4 7" xfId="126" xr:uid="{00000000-0005-0000-0000-0000D4000000}"/>
    <cellStyle name="20% - Accent4 7 2" xfId="238" xr:uid="{00000000-0005-0000-0000-0000D5000000}"/>
    <cellStyle name="20% - Accent4 7 2 2" xfId="613" xr:uid="{00000000-0005-0000-0000-0000D6000000}"/>
    <cellStyle name="20% - Accent4 7 3" xfId="323" xr:uid="{00000000-0005-0000-0000-0000D7000000}"/>
    <cellStyle name="20% - Accent4 7 3 2" xfId="614" xr:uid="{00000000-0005-0000-0000-0000D8000000}"/>
    <cellStyle name="20% - Accent4 7 4" xfId="405" xr:uid="{00000000-0005-0000-0000-0000D9000000}"/>
    <cellStyle name="20% - Accent4 7 4 2" xfId="615" xr:uid="{00000000-0005-0000-0000-0000DA000000}"/>
    <cellStyle name="20% - Accent4 7 5" xfId="506" xr:uid="{00000000-0005-0000-0000-0000DB000000}"/>
    <cellStyle name="20% - Accent4 8" xfId="149" xr:uid="{00000000-0005-0000-0000-0000DC000000}"/>
    <cellStyle name="20% - Accent4 8 2" xfId="523" xr:uid="{00000000-0005-0000-0000-0000DD000000}"/>
    <cellStyle name="20% - Accent4 9" xfId="137" xr:uid="{00000000-0005-0000-0000-0000DE000000}"/>
    <cellStyle name="20% - Accent4 9 2" xfId="534" xr:uid="{00000000-0005-0000-0000-0000DF000000}"/>
    <cellStyle name="20% - Accent5" xfId="34" builtinId="46" customBuiltin="1"/>
    <cellStyle name="20% - Accent5 10" xfId="134" xr:uid="{00000000-0005-0000-0000-0000E1000000}"/>
    <cellStyle name="20% - Accent5 10 2" xfId="616" xr:uid="{00000000-0005-0000-0000-0000E2000000}"/>
    <cellStyle name="20% - Accent5 11" xfId="427" xr:uid="{00000000-0005-0000-0000-0000E3000000}"/>
    <cellStyle name="20% - Accent5 2" xfId="63" xr:uid="{00000000-0005-0000-0000-0000E4000000}"/>
    <cellStyle name="20% - Accent5 2 2" xfId="179" xr:uid="{00000000-0005-0000-0000-0000E5000000}"/>
    <cellStyle name="20% - Accent5 2 2 2" xfId="617" xr:uid="{00000000-0005-0000-0000-0000E6000000}"/>
    <cellStyle name="20% - Accent5 2 3" xfId="267" xr:uid="{00000000-0005-0000-0000-0000E7000000}"/>
    <cellStyle name="20% - Accent5 2 3 2" xfId="618" xr:uid="{00000000-0005-0000-0000-0000E8000000}"/>
    <cellStyle name="20% - Accent5 2 4" xfId="350" xr:uid="{00000000-0005-0000-0000-0000E9000000}"/>
    <cellStyle name="20% - Accent5 2 4 2" xfId="619" xr:uid="{00000000-0005-0000-0000-0000EA000000}"/>
    <cellStyle name="20% - Accent5 2 5" xfId="450" xr:uid="{00000000-0005-0000-0000-0000EB000000}"/>
    <cellStyle name="20% - Accent5 3" xfId="73" xr:uid="{00000000-0005-0000-0000-0000EC000000}"/>
    <cellStyle name="20% - Accent5 3 2" xfId="189" xr:uid="{00000000-0005-0000-0000-0000ED000000}"/>
    <cellStyle name="20% - Accent5 3 2 2" xfId="620" xr:uid="{00000000-0005-0000-0000-0000EE000000}"/>
    <cellStyle name="20% - Accent5 3 3" xfId="276" xr:uid="{00000000-0005-0000-0000-0000EF000000}"/>
    <cellStyle name="20% - Accent5 3 3 2" xfId="621" xr:uid="{00000000-0005-0000-0000-0000F0000000}"/>
    <cellStyle name="20% - Accent5 3 4" xfId="359" xr:uid="{00000000-0005-0000-0000-0000F1000000}"/>
    <cellStyle name="20% - Accent5 3 4 2" xfId="622" xr:uid="{00000000-0005-0000-0000-0000F2000000}"/>
    <cellStyle name="20% - Accent5 3 5" xfId="459" xr:uid="{00000000-0005-0000-0000-0000F3000000}"/>
    <cellStyle name="20% - Accent5 4" xfId="83" xr:uid="{00000000-0005-0000-0000-0000F4000000}"/>
    <cellStyle name="20% - Accent5 4 2" xfId="198" xr:uid="{00000000-0005-0000-0000-0000F5000000}"/>
    <cellStyle name="20% - Accent5 4 2 2" xfId="623" xr:uid="{00000000-0005-0000-0000-0000F6000000}"/>
    <cellStyle name="20% - Accent5 4 3" xfId="285" xr:uid="{00000000-0005-0000-0000-0000F7000000}"/>
    <cellStyle name="20% - Accent5 4 3 2" xfId="624" xr:uid="{00000000-0005-0000-0000-0000F8000000}"/>
    <cellStyle name="20% - Accent5 4 4" xfId="367" xr:uid="{00000000-0005-0000-0000-0000F9000000}"/>
    <cellStyle name="20% - Accent5 4 4 2" xfId="625" xr:uid="{00000000-0005-0000-0000-0000FA000000}"/>
    <cellStyle name="20% - Accent5 4 5" xfId="467" xr:uid="{00000000-0005-0000-0000-0000FB000000}"/>
    <cellStyle name="20% - Accent5 5" xfId="98" xr:uid="{00000000-0005-0000-0000-0000FC000000}"/>
    <cellStyle name="20% - Accent5 5 2" xfId="212" xr:uid="{00000000-0005-0000-0000-0000FD000000}"/>
    <cellStyle name="20% - Accent5 5 2 2" xfId="626" xr:uid="{00000000-0005-0000-0000-0000FE000000}"/>
    <cellStyle name="20% - Accent5 5 3" xfId="298" xr:uid="{00000000-0005-0000-0000-0000FF000000}"/>
    <cellStyle name="20% - Accent5 5 3 2" xfId="627" xr:uid="{00000000-0005-0000-0000-000000010000}"/>
    <cellStyle name="20% - Accent5 5 4" xfId="380" xr:uid="{00000000-0005-0000-0000-000001010000}"/>
    <cellStyle name="20% - Accent5 5 4 2" xfId="628" xr:uid="{00000000-0005-0000-0000-000002010000}"/>
    <cellStyle name="20% - Accent5 5 5" xfId="480" xr:uid="{00000000-0005-0000-0000-000003010000}"/>
    <cellStyle name="20% - Accent5 6" xfId="112" xr:uid="{00000000-0005-0000-0000-000004010000}"/>
    <cellStyle name="20% - Accent5 6 2" xfId="225" xr:uid="{00000000-0005-0000-0000-000005010000}"/>
    <cellStyle name="20% - Accent5 6 2 2" xfId="629" xr:uid="{00000000-0005-0000-0000-000006010000}"/>
    <cellStyle name="20% - Accent5 6 3" xfId="311" xr:uid="{00000000-0005-0000-0000-000007010000}"/>
    <cellStyle name="20% - Accent5 6 3 2" xfId="630" xr:uid="{00000000-0005-0000-0000-000008010000}"/>
    <cellStyle name="20% - Accent5 6 4" xfId="393" xr:uid="{00000000-0005-0000-0000-000009010000}"/>
    <cellStyle name="20% - Accent5 6 4 2" xfId="631" xr:uid="{00000000-0005-0000-0000-00000A010000}"/>
    <cellStyle name="20% - Accent5 6 5" xfId="493" xr:uid="{00000000-0005-0000-0000-00000B010000}"/>
    <cellStyle name="20% - Accent5 7" xfId="128" xr:uid="{00000000-0005-0000-0000-00000C010000}"/>
    <cellStyle name="20% - Accent5 7 2" xfId="240" xr:uid="{00000000-0005-0000-0000-00000D010000}"/>
    <cellStyle name="20% - Accent5 7 2 2" xfId="632" xr:uid="{00000000-0005-0000-0000-00000E010000}"/>
    <cellStyle name="20% - Accent5 7 3" xfId="325" xr:uid="{00000000-0005-0000-0000-00000F010000}"/>
    <cellStyle name="20% - Accent5 7 3 2" xfId="633" xr:uid="{00000000-0005-0000-0000-000010010000}"/>
    <cellStyle name="20% - Accent5 7 4" xfId="407" xr:uid="{00000000-0005-0000-0000-000011010000}"/>
    <cellStyle name="20% - Accent5 7 4 2" xfId="634" xr:uid="{00000000-0005-0000-0000-000012010000}"/>
    <cellStyle name="20% - Accent5 7 5" xfId="508" xr:uid="{00000000-0005-0000-0000-000013010000}"/>
    <cellStyle name="20% - Accent5 8" xfId="152" xr:uid="{00000000-0005-0000-0000-000014010000}"/>
    <cellStyle name="20% - Accent5 8 2" xfId="526" xr:uid="{00000000-0005-0000-0000-000015010000}"/>
    <cellStyle name="20% - Accent5 9" xfId="147" xr:uid="{00000000-0005-0000-0000-000016010000}"/>
    <cellStyle name="20% - Accent5 9 2" xfId="536" xr:uid="{00000000-0005-0000-0000-000017010000}"/>
    <cellStyle name="20% - Accent6" xfId="38" builtinId="50" customBuiltin="1"/>
    <cellStyle name="20% - Accent6 10" xfId="329" xr:uid="{00000000-0005-0000-0000-000019010000}"/>
    <cellStyle name="20% - Accent6 10 2" xfId="635" xr:uid="{00000000-0005-0000-0000-00001A010000}"/>
    <cellStyle name="20% - Accent6 11" xfId="429" xr:uid="{00000000-0005-0000-0000-00001B010000}"/>
    <cellStyle name="20% - Accent6 2" xfId="66" xr:uid="{00000000-0005-0000-0000-00001C010000}"/>
    <cellStyle name="20% - Accent6 2 2" xfId="182" xr:uid="{00000000-0005-0000-0000-00001D010000}"/>
    <cellStyle name="20% - Accent6 2 2 2" xfId="636" xr:uid="{00000000-0005-0000-0000-00001E010000}"/>
    <cellStyle name="20% - Accent6 2 3" xfId="270" xr:uid="{00000000-0005-0000-0000-00001F010000}"/>
    <cellStyle name="20% - Accent6 2 3 2" xfId="637" xr:uid="{00000000-0005-0000-0000-000020010000}"/>
    <cellStyle name="20% - Accent6 2 4" xfId="353" xr:uid="{00000000-0005-0000-0000-000021010000}"/>
    <cellStyle name="20% - Accent6 2 4 2" xfId="638" xr:uid="{00000000-0005-0000-0000-000022010000}"/>
    <cellStyle name="20% - Accent6 2 5" xfId="453" xr:uid="{00000000-0005-0000-0000-000023010000}"/>
    <cellStyle name="20% - Accent6 3" xfId="76" xr:uid="{00000000-0005-0000-0000-000024010000}"/>
    <cellStyle name="20% - Accent6 3 2" xfId="192" xr:uid="{00000000-0005-0000-0000-000025010000}"/>
    <cellStyle name="20% - Accent6 3 2 2" xfId="639" xr:uid="{00000000-0005-0000-0000-000026010000}"/>
    <cellStyle name="20% - Accent6 3 3" xfId="279" xr:uid="{00000000-0005-0000-0000-000027010000}"/>
    <cellStyle name="20% - Accent6 3 3 2" xfId="640" xr:uid="{00000000-0005-0000-0000-000028010000}"/>
    <cellStyle name="20% - Accent6 3 4" xfId="362" xr:uid="{00000000-0005-0000-0000-000029010000}"/>
    <cellStyle name="20% - Accent6 3 4 2" xfId="641" xr:uid="{00000000-0005-0000-0000-00002A010000}"/>
    <cellStyle name="20% - Accent6 3 5" xfId="462" xr:uid="{00000000-0005-0000-0000-00002B010000}"/>
    <cellStyle name="20% - Accent6 4" xfId="85" xr:uid="{00000000-0005-0000-0000-00002C010000}"/>
    <cellStyle name="20% - Accent6 4 2" xfId="200" xr:uid="{00000000-0005-0000-0000-00002D010000}"/>
    <cellStyle name="20% - Accent6 4 2 2" xfId="642" xr:uid="{00000000-0005-0000-0000-00002E010000}"/>
    <cellStyle name="20% - Accent6 4 3" xfId="287" xr:uid="{00000000-0005-0000-0000-00002F010000}"/>
    <cellStyle name="20% - Accent6 4 3 2" xfId="643" xr:uid="{00000000-0005-0000-0000-000030010000}"/>
    <cellStyle name="20% - Accent6 4 4" xfId="369" xr:uid="{00000000-0005-0000-0000-000031010000}"/>
    <cellStyle name="20% - Accent6 4 4 2" xfId="644" xr:uid="{00000000-0005-0000-0000-000032010000}"/>
    <cellStyle name="20% - Accent6 4 5" xfId="469" xr:uid="{00000000-0005-0000-0000-000033010000}"/>
    <cellStyle name="20% - Accent6 5" xfId="100" xr:uid="{00000000-0005-0000-0000-000034010000}"/>
    <cellStyle name="20% - Accent6 5 2" xfId="214" xr:uid="{00000000-0005-0000-0000-000035010000}"/>
    <cellStyle name="20% - Accent6 5 2 2" xfId="645" xr:uid="{00000000-0005-0000-0000-000036010000}"/>
    <cellStyle name="20% - Accent6 5 3" xfId="300" xr:uid="{00000000-0005-0000-0000-000037010000}"/>
    <cellStyle name="20% - Accent6 5 3 2" xfId="646" xr:uid="{00000000-0005-0000-0000-000038010000}"/>
    <cellStyle name="20% - Accent6 5 4" xfId="382" xr:uid="{00000000-0005-0000-0000-000039010000}"/>
    <cellStyle name="20% - Accent6 5 4 2" xfId="647" xr:uid="{00000000-0005-0000-0000-00003A010000}"/>
    <cellStyle name="20% - Accent6 5 5" xfId="482" xr:uid="{00000000-0005-0000-0000-00003B010000}"/>
    <cellStyle name="20% - Accent6 6" xfId="114" xr:uid="{00000000-0005-0000-0000-00003C010000}"/>
    <cellStyle name="20% - Accent6 6 2" xfId="227" xr:uid="{00000000-0005-0000-0000-00003D010000}"/>
    <cellStyle name="20% - Accent6 6 2 2" xfId="648" xr:uid="{00000000-0005-0000-0000-00003E010000}"/>
    <cellStyle name="20% - Accent6 6 3" xfId="313" xr:uid="{00000000-0005-0000-0000-00003F010000}"/>
    <cellStyle name="20% - Accent6 6 3 2" xfId="649" xr:uid="{00000000-0005-0000-0000-000040010000}"/>
    <cellStyle name="20% - Accent6 6 4" xfId="395" xr:uid="{00000000-0005-0000-0000-000041010000}"/>
    <cellStyle name="20% - Accent6 6 4 2" xfId="650" xr:uid="{00000000-0005-0000-0000-000042010000}"/>
    <cellStyle name="20% - Accent6 6 5" xfId="495" xr:uid="{00000000-0005-0000-0000-000043010000}"/>
    <cellStyle name="20% - Accent6 7" xfId="130" xr:uid="{00000000-0005-0000-0000-000044010000}"/>
    <cellStyle name="20% - Accent6 7 2" xfId="242" xr:uid="{00000000-0005-0000-0000-000045010000}"/>
    <cellStyle name="20% - Accent6 7 2 2" xfId="651" xr:uid="{00000000-0005-0000-0000-000046010000}"/>
    <cellStyle name="20% - Accent6 7 3" xfId="327" xr:uid="{00000000-0005-0000-0000-000047010000}"/>
    <cellStyle name="20% - Accent6 7 3 2" xfId="652" xr:uid="{00000000-0005-0000-0000-000048010000}"/>
    <cellStyle name="20% - Accent6 7 4" xfId="409" xr:uid="{00000000-0005-0000-0000-000049010000}"/>
    <cellStyle name="20% - Accent6 7 4 2" xfId="653" xr:uid="{00000000-0005-0000-0000-00004A010000}"/>
    <cellStyle name="20% - Accent6 7 5" xfId="510" xr:uid="{00000000-0005-0000-0000-00004B010000}"/>
    <cellStyle name="20% - Accent6 8" xfId="155" xr:uid="{00000000-0005-0000-0000-00004C010000}"/>
    <cellStyle name="20% - Accent6 8 2" xfId="529" xr:uid="{00000000-0005-0000-0000-00004D010000}"/>
    <cellStyle name="20% - Accent6 9" xfId="244" xr:uid="{00000000-0005-0000-0000-00004E010000}"/>
    <cellStyle name="20% - Accent6 9 2" xfId="538" xr:uid="{00000000-0005-0000-0000-00004F010000}"/>
    <cellStyle name="40% - Accent1" xfId="19" builtinId="31" customBuiltin="1"/>
    <cellStyle name="40% - Accent1 10" xfId="248" xr:uid="{00000000-0005-0000-0000-000051010000}"/>
    <cellStyle name="40% - Accent1 10 2" xfId="654" xr:uid="{00000000-0005-0000-0000-000052010000}"/>
    <cellStyle name="40% - Accent1 11" xfId="420" xr:uid="{00000000-0005-0000-0000-000053010000}"/>
    <cellStyle name="40% - Accent1 2" xfId="50" xr:uid="{00000000-0005-0000-0000-000054010000}"/>
    <cellStyle name="40% - Accent1 2 2" xfId="166" xr:uid="{00000000-0005-0000-0000-000055010000}"/>
    <cellStyle name="40% - Accent1 2 2 2" xfId="655" xr:uid="{00000000-0005-0000-0000-000056010000}"/>
    <cellStyle name="40% - Accent1 2 3" xfId="254" xr:uid="{00000000-0005-0000-0000-000057010000}"/>
    <cellStyle name="40% - Accent1 2 3 2" xfId="656" xr:uid="{00000000-0005-0000-0000-000058010000}"/>
    <cellStyle name="40% - Accent1 2 4" xfId="337" xr:uid="{00000000-0005-0000-0000-000059010000}"/>
    <cellStyle name="40% - Accent1 2 4 2" xfId="657" xr:uid="{00000000-0005-0000-0000-00005A010000}"/>
    <cellStyle name="40% - Accent1 2 5" xfId="437" xr:uid="{00000000-0005-0000-0000-00005B010000}"/>
    <cellStyle name="40% - Accent1 3" xfId="56" xr:uid="{00000000-0005-0000-0000-00005C010000}"/>
    <cellStyle name="40% - Accent1 3 2" xfId="172" xr:uid="{00000000-0005-0000-0000-00005D010000}"/>
    <cellStyle name="40% - Accent1 3 2 2" xfId="658" xr:uid="{00000000-0005-0000-0000-00005E010000}"/>
    <cellStyle name="40% - Accent1 3 3" xfId="260" xr:uid="{00000000-0005-0000-0000-00005F010000}"/>
    <cellStyle name="40% - Accent1 3 3 2" xfId="659" xr:uid="{00000000-0005-0000-0000-000060010000}"/>
    <cellStyle name="40% - Accent1 3 4" xfId="343" xr:uid="{00000000-0005-0000-0000-000061010000}"/>
    <cellStyle name="40% - Accent1 3 4 2" xfId="660" xr:uid="{00000000-0005-0000-0000-000062010000}"/>
    <cellStyle name="40% - Accent1 3 5" xfId="443" xr:uid="{00000000-0005-0000-0000-000063010000}"/>
    <cellStyle name="40% - Accent1 4" xfId="48" xr:uid="{00000000-0005-0000-0000-000064010000}"/>
    <cellStyle name="40% - Accent1 4 2" xfId="164" xr:uid="{00000000-0005-0000-0000-000065010000}"/>
    <cellStyle name="40% - Accent1 4 2 2" xfId="661" xr:uid="{00000000-0005-0000-0000-000066010000}"/>
    <cellStyle name="40% - Accent1 4 3" xfId="252" xr:uid="{00000000-0005-0000-0000-000067010000}"/>
    <cellStyle name="40% - Accent1 4 3 2" xfId="662" xr:uid="{00000000-0005-0000-0000-000068010000}"/>
    <cellStyle name="40% - Accent1 4 4" xfId="335" xr:uid="{00000000-0005-0000-0000-000069010000}"/>
    <cellStyle name="40% - Accent1 4 4 2" xfId="663" xr:uid="{00000000-0005-0000-0000-00006A010000}"/>
    <cellStyle name="40% - Accent1 4 5" xfId="435" xr:uid="{00000000-0005-0000-0000-00006B010000}"/>
    <cellStyle name="40% - Accent1 5" xfId="91" xr:uid="{00000000-0005-0000-0000-00006C010000}"/>
    <cellStyle name="40% - Accent1 5 2" xfId="205" xr:uid="{00000000-0005-0000-0000-00006D010000}"/>
    <cellStyle name="40% - Accent1 5 2 2" xfId="664" xr:uid="{00000000-0005-0000-0000-00006E010000}"/>
    <cellStyle name="40% - Accent1 5 3" xfId="291" xr:uid="{00000000-0005-0000-0000-00006F010000}"/>
    <cellStyle name="40% - Accent1 5 3 2" xfId="665" xr:uid="{00000000-0005-0000-0000-000070010000}"/>
    <cellStyle name="40% - Accent1 5 4" xfId="373" xr:uid="{00000000-0005-0000-0000-000071010000}"/>
    <cellStyle name="40% - Accent1 5 4 2" xfId="666" xr:uid="{00000000-0005-0000-0000-000072010000}"/>
    <cellStyle name="40% - Accent1 5 5" xfId="473" xr:uid="{00000000-0005-0000-0000-000073010000}"/>
    <cellStyle name="40% - Accent1 6" xfId="105" xr:uid="{00000000-0005-0000-0000-000074010000}"/>
    <cellStyle name="40% - Accent1 6 2" xfId="218" xr:uid="{00000000-0005-0000-0000-000075010000}"/>
    <cellStyle name="40% - Accent1 6 2 2" xfId="667" xr:uid="{00000000-0005-0000-0000-000076010000}"/>
    <cellStyle name="40% - Accent1 6 3" xfId="304" xr:uid="{00000000-0005-0000-0000-000077010000}"/>
    <cellStyle name="40% - Accent1 6 3 2" xfId="668" xr:uid="{00000000-0005-0000-0000-000078010000}"/>
    <cellStyle name="40% - Accent1 6 4" xfId="386" xr:uid="{00000000-0005-0000-0000-000079010000}"/>
    <cellStyle name="40% - Accent1 6 4 2" xfId="669" xr:uid="{00000000-0005-0000-0000-00007A010000}"/>
    <cellStyle name="40% - Accent1 6 5" xfId="486" xr:uid="{00000000-0005-0000-0000-00007B010000}"/>
    <cellStyle name="40% - Accent1 7" xfId="121" xr:uid="{00000000-0005-0000-0000-00007C010000}"/>
    <cellStyle name="40% - Accent1 7 2" xfId="233" xr:uid="{00000000-0005-0000-0000-00007D010000}"/>
    <cellStyle name="40% - Accent1 7 2 2" xfId="670" xr:uid="{00000000-0005-0000-0000-00007E010000}"/>
    <cellStyle name="40% - Accent1 7 3" xfId="318" xr:uid="{00000000-0005-0000-0000-00007F010000}"/>
    <cellStyle name="40% - Accent1 7 3 2" xfId="671" xr:uid="{00000000-0005-0000-0000-000080010000}"/>
    <cellStyle name="40% - Accent1 7 4" xfId="400" xr:uid="{00000000-0005-0000-0000-000081010000}"/>
    <cellStyle name="40% - Accent1 7 4 2" xfId="672" xr:uid="{00000000-0005-0000-0000-000082010000}"/>
    <cellStyle name="40% - Accent1 7 5" xfId="501" xr:uid="{00000000-0005-0000-0000-000083010000}"/>
    <cellStyle name="40% - Accent1 8" xfId="139" xr:uid="{00000000-0005-0000-0000-000084010000}"/>
    <cellStyle name="40% - Accent1 8 2" xfId="516" xr:uid="{00000000-0005-0000-0000-000085010000}"/>
    <cellStyle name="40% - Accent1 9" xfId="194" xr:uid="{00000000-0005-0000-0000-000086010000}"/>
    <cellStyle name="40% - Accent1 9 2" xfId="525" xr:uid="{00000000-0005-0000-0000-000087010000}"/>
    <cellStyle name="40% - Accent2" xfId="23" builtinId="35" customBuiltin="1"/>
    <cellStyle name="40% - Accent2 10" xfId="229" xr:uid="{00000000-0005-0000-0000-000089010000}"/>
    <cellStyle name="40% - Accent2 10 2" xfId="673" xr:uid="{00000000-0005-0000-0000-00008A010000}"/>
    <cellStyle name="40% - Accent2 11" xfId="422" xr:uid="{00000000-0005-0000-0000-00008B010000}"/>
    <cellStyle name="40% - Accent2 2" xfId="54" xr:uid="{00000000-0005-0000-0000-00008C010000}"/>
    <cellStyle name="40% - Accent2 2 2" xfId="170" xr:uid="{00000000-0005-0000-0000-00008D010000}"/>
    <cellStyle name="40% - Accent2 2 2 2" xfId="674" xr:uid="{00000000-0005-0000-0000-00008E010000}"/>
    <cellStyle name="40% - Accent2 2 3" xfId="258" xr:uid="{00000000-0005-0000-0000-00008F010000}"/>
    <cellStyle name="40% - Accent2 2 3 2" xfId="675" xr:uid="{00000000-0005-0000-0000-000090010000}"/>
    <cellStyle name="40% - Accent2 2 4" xfId="341" xr:uid="{00000000-0005-0000-0000-000091010000}"/>
    <cellStyle name="40% - Accent2 2 4 2" xfId="676" xr:uid="{00000000-0005-0000-0000-000092010000}"/>
    <cellStyle name="40% - Accent2 2 5" xfId="441" xr:uid="{00000000-0005-0000-0000-000093010000}"/>
    <cellStyle name="40% - Accent2 3" xfId="65" xr:uid="{00000000-0005-0000-0000-000094010000}"/>
    <cellStyle name="40% - Accent2 3 2" xfId="181" xr:uid="{00000000-0005-0000-0000-000095010000}"/>
    <cellStyle name="40% - Accent2 3 2 2" xfId="677" xr:uid="{00000000-0005-0000-0000-000096010000}"/>
    <cellStyle name="40% - Accent2 3 3" xfId="269" xr:uid="{00000000-0005-0000-0000-000097010000}"/>
    <cellStyle name="40% - Accent2 3 3 2" xfId="678" xr:uid="{00000000-0005-0000-0000-000098010000}"/>
    <cellStyle name="40% - Accent2 3 4" xfId="352" xr:uid="{00000000-0005-0000-0000-000099010000}"/>
    <cellStyle name="40% - Accent2 3 4 2" xfId="679" xr:uid="{00000000-0005-0000-0000-00009A010000}"/>
    <cellStyle name="40% - Accent2 3 5" xfId="452" xr:uid="{00000000-0005-0000-0000-00009B010000}"/>
    <cellStyle name="40% - Accent2 4" xfId="72" xr:uid="{00000000-0005-0000-0000-00009C010000}"/>
    <cellStyle name="40% - Accent2 4 2" xfId="188" xr:uid="{00000000-0005-0000-0000-00009D010000}"/>
    <cellStyle name="40% - Accent2 4 2 2" xfId="680" xr:uid="{00000000-0005-0000-0000-00009E010000}"/>
    <cellStyle name="40% - Accent2 4 3" xfId="275" xr:uid="{00000000-0005-0000-0000-00009F010000}"/>
    <cellStyle name="40% - Accent2 4 3 2" xfId="681" xr:uid="{00000000-0005-0000-0000-0000A0010000}"/>
    <cellStyle name="40% - Accent2 4 4" xfId="358" xr:uid="{00000000-0005-0000-0000-0000A1010000}"/>
    <cellStyle name="40% - Accent2 4 4 2" xfId="682" xr:uid="{00000000-0005-0000-0000-0000A2010000}"/>
    <cellStyle name="40% - Accent2 4 5" xfId="458" xr:uid="{00000000-0005-0000-0000-0000A3010000}"/>
    <cellStyle name="40% - Accent2 5" xfId="93" xr:uid="{00000000-0005-0000-0000-0000A4010000}"/>
    <cellStyle name="40% - Accent2 5 2" xfId="207" xr:uid="{00000000-0005-0000-0000-0000A5010000}"/>
    <cellStyle name="40% - Accent2 5 2 2" xfId="683" xr:uid="{00000000-0005-0000-0000-0000A6010000}"/>
    <cellStyle name="40% - Accent2 5 3" xfId="293" xr:uid="{00000000-0005-0000-0000-0000A7010000}"/>
    <cellStyle name="40% - Accent2 5 3 2" xfId="684" xr:uid="{00000000-0005-0000-0000-0000A8010000}"/>
    <cellStyle name="40% - Accent2 5 4" xfId="375" xr:uid="{00000000-0005-0000-0000-0000A9010000}"/>
    <cellStyle name="40% - Accent2 5 4 2" xfId="685" xr:uid="{00000000-0005-0000-0000-0000AA010000}"/>
    <cellStyle name="40% - Accent2 5 5" xfId="475" xr:uid="{00000000-0005-0000-0000-0000AB010000}"/>
    <cellStyle name="40% - Accent2 6" xfId="107" xr:uid="{00000000-0005-0000-0000-0000AC010000}"/>
    <cellStyle name="40% - Accent2 6 2" xfId="220" xr:uid="{00000000-0005-0000-0000-0000AD010000}"/>
    <cellStyle name="40% - Accent2 6 2 2" xfId="686" xr:uid="{00000000-0005-0000-0000-0000AE010000}"/>
    <cellStyle name="40% - Accent2 6 3" xfId="306" xr:uid="{00000000-0005-0000-0000-0000AF010000}"/>
    <cellStyle name="40% - Accent2 6 3 2" xfId="687" xr:uid="{00000000-0005-0000-0000-0000B0010000}"/>
    <cellStyle name="40% - Accent2 6 4" xfId="388" xr:uid="{00000000-0005-0000-0000-0000B1010000}"/>
    <cellStyle name="40% - Accent2 6 4 2" xfId="688" xr:uid="{00000000-0005-0000-0000-0000B2010000}"/>
    <cellStyle name="40% - Accent2 6 5" xfId="488" xr:uid="{00000000-0005-0000-0000-0000B3010000}"/>
    <cellStyle name="40% - Accent2 7" xfId="123" xr:uid="{00000000-0005-0000-0000-0000B4010000}"/>
    <cellStyle name="40% - Accent2 7 2" xfId="235" xr:uid="{00000000-0005-0000-0000-0000B5010000}"/>
    <cellStyle name="40% - Accent2 7 2 2" xfId="689" xr:uid="{00000000-0005-0000-0000-0000B6010000}"/>
    <cellStyle name="40% - Accent2 7 3" xfId="320" xr:uid="{00000000-0005-0000-0000-0000B7010000}"/>
    <cellStyle name="40% - Accent2 7 3 2" xfId="690" xr:uid="{00000000-0005-0000-0000-0000B8010000}"/>
    <cellStyle name="40% - Accent2 7 4" xfId="402" xr:uid="{00000000-0005-0000-0000-0000B9010000}"/>
    <cellStyle name="40% - Accent2 7 4 2" xfId="691" xr:uid="{00000000-0005-0000-0000-0000BA010000}"/>
    <cellStyle name="40% - Accent2 7 5" xfId="503" xr:uid="{00000000-0005-0000-0000-0000BB010000}"/>
    <cellStyle name="40% - Accent2 8" xfId="143" xr:uid="{00000000-0005-0000-0000-0000BC010000}"/>
    <cellStyle name="40% - Accent2 8 2" xfId="519" xr:uid="{00000000-0005-0000-0000-0000BD010000}"/>
    <cellStyle name="40% - Accent2 9" xfId="135" xr:uid="{00000000-0005-0000-0000-0000BE010000}"/>
    <cellStyle name="40% - Accent2 9 2" xfId="531" xr:uid="{00000000-0005-0000-0000-0000BF010000}"/>
    <cellStyle name="40% - Accent3" xfId="27" builtinId="39" customBuiltin="1"/>
    <cellStyle name="40% - Accent3 10" xfId="154" xr:uid="{00000000-0005-0000-0000-0000C1010000}"/>
    <cellStyle name="40% - Accent3 10 2" xfId="692" xr:uid="{00000000-0005-0000-0000-0000C2010000}"/>
    <cellStyle name="40% - Accent3 11" xfId="424" xr:uid="{00000000-0005-0000-0000-0000C3010000}"/>
    <cellStyle name="40% - Accent3 2" xfId="58" xr:uid="{00000000-0005-0000-0000-0000C4010000}"/>
    <cellStyle name="40% - Accent3 2 2" xfId="174" xr:uid="{00000000-0005-0000-0000-0000C5010000}"/>
    <cellStyle name="40% - Accent3 2 2 2" xfId="693" xr:uid="{00000000-0005-0000-0000-0000C6010000}"/>
    <cellStyle name="40% - Accent3 2 3" xfId="262" xr:uid="{00000000-0005-0000-0000-0000C7010000}"/>
    <cellStyle name="40% - Accent3 2 3 2" xfId="694" xr:uid="{00000000-0005-0000-0000-0000C8010000}"/>
    <cellStyle name="40% - Accent3 2 4" xfId="345" xr:uid="{00000000-0005-0000-0000-0000C9010000}"/>
    <cellStyle name="40% - Accent3 2 4 2" xfId="695" xr:uid="{00000000-0005-0000-0000-0000CA010000}"/>
    <cellStyle name="40% - Accent3 2 5" xfId="445" xr:uid="{00000000-0005-0000-0000-0000CB010000}"/>
    <cellStyle name="40% - Accent3 3" xfId="51" xr:uid="{00000000-0005-0000-0000-0000CC010000}"/>
    <cellStyle name="40% - Accent3 3 2" xfId="167" xr:uid="{00000000-0005-0000-0000-0000CD010000}"/>
    <cellStyle name="40% - Accent3 3 2 2" xfId="696" xr:uid="{00000000-0005-0000-0000-0000CE010000}"/>
    <cellStyle name="40% - Accent3 3 3" xfId="255" xr:uid="{00000000-0005-0000-0000-0000CF010000}"/>
    <cellStyle name="40% - Accent3 3 3 2" xfId="697" xr:uid="{00000000-0005-0000-0000-0000D0010000}"/>
    <cellStyle name="40% - Accent3 3 4" xfId="338" xr:uid="{00000000-0005-0000-0000-0000D1010000}"/>
    <cellStyle name="40% - Accent3 3 4 2" xfId="698" xr:uid="{00000000-0005-0000-0000-0000D2010000}"/>
    <cellStyle name="40% - Accent3 3 5" xfId="438" xr:uid="{00000000-0005-0000-0000-0000D3010000}"/>
    <cellStyle name="40% - Accent3 4" xfId="80" xr:uid="{00000000-0005-0000-0000-0000D4010000}"/>
    <cellStyle name="40% - Accent3 4 2" xfId="195" xr:uid="{00000000-0005-0000-0000-0000D5010000}"/>
    <cellStyle name="40% - Accent3 4 2 2" xfId="699" xr:uid="{00000000-0005-0000-0000-0000D6010000}"/>
    <cellStyle name="40% - Accent3 4 3" xfId="282" xr:uid="{00000000-0005-0000-0000-0000D7010000}"/>
    <cellStyle name="40% - Accent3 4 3 2" xfId="700" xr:uid="{00000000-0005-0000-0000-0000D8010000}"/>
    <cellStyle name="40% - Accent3 4 4" xfId="364" xr:uid="{00000000-0005-0000-0000-0000D9010000}"/>
    <cellStyle name="40% - Accent3 4 4 2" xfId="701" xr:uid="{00000000-0005-0000-0000-0000DA010000}"/>
    <cellStyle name="40% - Accent3 4 5" xfId="464" xr:uid="{00000000-0005-0000-0000-0000DB010000}"/>
    <cellStyle name="40% - Accent3 5" xfId="95" xr:uid="{00000000-0005-0000-0000-0000DC010000}"/>
    <cellStyle name="40% - Accent3 5 2" xfId="209" xr:uid="{00000000-0005-0000-0000-0000DD010000}"/>
    <cellStyle name="40% - Accent3 5 2 2" xfId="702" xr:uid="{00000000-0005-0000-0000-0000DE010000}"/>
    <cellStyle name="40% - Accent3 5 3" xfId="295" xr:uid="{00000000-0005-0000-0000-0000DF010000}"/>
    <cellStyle name="40% - Accent3 5 3 2" xfId="703" xr:uid="{00000000-0005-0000-0000-0000E0010000}"/>
    <cellStyle name="40% - Accent3 5 4" xfId="377" xr:uid="{00000000-0005-0000-0000-0000E1010000}"/>
    <cellStyle name="40% - Accent3 5 4 2" xfId="704" xr:uid="{00000000-0005-0000-0000-0000E2010000}"/>
    <cellStyle name="40% - Accent3 5 5" xfId="477" xr:uid="{00000000-0005-0000-0000-0000E3010000}"/>
    <cellStyle name="40% - Accent3 6" xfId="109" xr:uid="{00000000-0005-0000-0000-0000E4010000}"/>
    <cellStyle name="40% - Accent3 6 2" xfId="222" xr:uid="{00000000-0005-0000-0000-0000E5010000}"/>
    <cellStyle name="40% - Accent3 6 2 2" xfId="705" xr:uid="{00000000-0005-0000-0000-0000E6010000}"/>
    <cellStyle name="40% - Accent3 6 3" xfId="308" xr:uid="{00000000-0005-0000-0000-0000E7010000}"/>
    <cellStyle name="40% - Accent3 6 3 2" xfId="706" xr:uid="{00000000-0005-0000-0000-0000E8010000}"/>
    <cellStyle name="40% - Accent3 6 4" xfId="390" xr:uid="{00000000-0005-0000-0000-0000E9010000}"/>
    <cellStyle name="40% - Accent3 6 4 2" xfId="707" xr:uid="{00000000-0005-0000-0000-0000EA010000}"/>
    <cellStyle name="40% - Accent3 6 5" xfId="490" xr:uid="{00000000-0005-0000-0000-0000EB010000}"/>
    <cellStyle name="40% - Accent3 7" xfId="125" xr:uid="{00000000-0005-0000-0000-0000EC010000}"/>
    <cellStyle name="40% - Accent3 7 2" xfId="237" xr:uid="{00000000-0005-0000-0000-0000ED010000}"/>
    <cellStyle name="40% - Accent3 7 2 2" xfId="708" xr:uid="{00000000-0005-0000-0000-0000EE010000}"/>
    <cellStyle name="40% - Accent3 7 3" xfId="322" xr:uid="{00000000-0005-0000-0000-0000EF010000}"/>
    <cellStyle name="40% - Accent3 7 3 2" xfId="709" xr:uid="{00000000-0005-0000-0000-0000F0010000}"/>
    <cellStyle name="40% - Accent3 7 4" xfId="404" xr:uid="{00000000-0005-0000-0000-0000F1010000}"/>
    <cellStyle name="40% - Accent3 7 4 2" xfId="710" xr:uid="{00000000-0005-0000-0000-0000F2010000}"/>
    <cellStyle name="40% - Accent3 7 5" xfId="505" xr:uid="{00000000-0005-0000-0000-0000F3010000}"/>
    <cellStyle name="40% - Accent3 8" xfId="146" xr:uid="{00000000-0005-0000-0000-0000F4010000}"/>
    <cellStyle name="40% - Accent3 8 2" xfId="522" xr:uid="{00000000-0005-0000-0000-0000F5010000}"/>
    <cellStyle name="40% - Accent3 9" xfId="148" xr:uid="{00000000-0005-0000-0000-0000F6010000}"/>
    <cellStyle name="40% - Accent3 9 2" xfId="533" xr:uid="{00000000-0005-0000-0000-0000F7010000}"/>
    <cellStyle name="40% - Accent4" xfId="31" builtinId="43" customBuiltin="1"/>
    <cellStyle name="40% - Accent4 10" xfId="140" xr:uid="{00000000-0005-0000-0000-0000F9010000}"/>
    <cellStyle name="40% - Accent4 10 2" xfId="711" xr:uid="{00000000-0005-0000-0000-0000FA010000}"/>
    <cellStyle name="40% - Accent4 11" xfId="426" xr:uid="{00000000-0005-0000-0000-0000FB010000}"/>
    <cellStyle name="40% - Accent4 2" xfId="62" xr:uid="{00000000-0005-0000-0000-0000FC010000}"/>
    <cellStyle name="40% - Accent4 2 2" xfId="178" xr:uid="{00000000-0005-0000-0000-0000FD010000}"/>
    <cellStyle name="40% - Accent4 2 2 2" xfId="712" xr:uid="{00000000-0005-0000-0000-0000FE010000}"/>
    <cellStyle name="40% - Accent4 2 3" xfId="266" xr:uid="{00000000-0005-0000-0000-0000FF010000}"/>
    <cellStyle name="40% - Accent4 2 3 2" xfId="713" xr:uid="{00000000-0005-0000-0000-000000020000}"/>
    <cellStyle name="40% - Accent4 2 4" xfId="349" xr:uid="{00000000-0005-0000-0000-000001020000}"/>
    <cellStyle name="40% - Accent4 2 4 2" xfId="714" xr:uid="{00000000-0005-0000-0000-000002020000}"/>
    <cellStyle name="40% - Accent4 2 5" xfId="449" xr:uid="{00000000-0005-0000-0000-000003020000}"/>
    <cellStyle name="40% - Accent4 3" xfId="71" xr:uid="{00000000-0005-0000-0000-000004020000}"/>
    <cellStyle name="40% - Accent4 3 2" xfId="187" xr:uid="{00000000-0005-0000-0000-000005020000}"/>
    <cellStyle name="40% - Accent4 3 2 2" xfId="715" xr:uid="{00000000-0005-0000-0000-000006020000}"/>
    <cellStyle name="40% - Accent4 3 3" xfId="274" xr:uid="{00000000-0005-0000-0000-000007020000}"/>
    <cellStyle name="40% - Accent4 3 3 2" xfId="716" xr:uid="{00000000-0005-0000-0000-000008020000}"/>
    <cellStyle name="40% - Accent4 3 4" xfId="357" xr:uid="{00000000-0005-0000-0000-000009020000}"/>
    <cellStyle name="40% - Accent4 3 4 2" xfId="717" xr:uid="{00000000-0005-0000-0000-00000A020000}"/>
    <cellStyle name="40% - Accent4 3 5" xfId="457" xr:uid="{00000000-0005-0000-0000-00000B020000}"/>
    <cellStyle name="40% - Accent4 4" xfId="82" xr:uid="{00000000-0005-0000-0000-00000C020000}"/>
    <cellStyle name="40% - Accent4 4 2" xfId="197" xr:uid="{00000000-0005-0000-0000-00000D020000}"/>
    <cellStyle name="40% - Accent4 4 2 2" xfId="718" xr:uid="{00000000-0005-0000-0000-00000E020000}"/>
    <cellStyle name="40% - Accent4 4 3" xfId="284" xr:uid="{00000000-0005-0000-0000-00000F020000}"/>
    <cellStyle name="40% - Accent4 4 3 2" xfId="719" xr:uid="{00000000-0005-0000-0000-000010020000}"/>
    <cellStyle name="40% - Accent4 4 4" xfId="366" xr:uid="{00000000-0005-0000-0000-000011020000}"/>
    <cellStyle name="40% - Accent4 4 4 2" xfId="720" xr:uid="{00000000-0005-0000-0000-000012020000}"/>
    <cellStyle name="40% - Accent4 4 5" xfId="466" xr:uid="{00000000-0005-0000-0000-000013020000}"/>
    <cellStyle name="40% - Accent4 5" xfId="97" xr:uid="{00000000-0005-0000-0000-000014020000}"/>
    <cellStyle name="40% - Accent4 5 2" xfId="211" xr:uid="{00000000-0005-0000-0000-000015020000}"/>
    <cellStyle name="40% - Accent4 5 2 2" xfId="721" xr:uid="{00000000-0005-0000-0000-000016020000}"/>
    <cellStyle name="40% - Accent4 5 3" xfId="297" xr:uid="{00000000-0005-0000-0000-000017020000}"/>
    <cellStyle name="40% - Accent4 5 3 2" xfId="722" xr:uid="{00000000-0005-0000-0000-000018020000}"/>
    <cellStyle name="40% - Accent4 5 4" xfId="379" xr:uid="{00000000-0005-0000-0000-000019020000}"/>
    <cellStyle name="40% - Accent4 5 4 2" xfId="723" xr:uid="{00000000-0005-0000-0000-00001A020000}"/>
    <cellStyle name="40% - Accent4 5 5" xfId="479" xr:uid="{00000000-0005-0000-0000-00001B020000}"/>
    <cellStyle name="40% - Accent4 6" xfId="111" xr:uid="{00000000-0005-0000-0000-00001C020000}"/>
    <cellStyle name="40% - Accent4 6 2" xfId="224" xr:uid="{00000000-0005-0000-0000-00001D020000}"/>
    <cellStyle name="40% - Accent4 6 2 2" xfId="724" xr:uid="{00000000-0005-0000-0000-00001E020000}"/>
    <cellStyle name="40% - Accent4 6 3" xfId="310" xr:uid="{00000000-0005-0000-0000-00001F020000}"/>
    <cellStyle name="40% - Accent4 6 3 2" xfId="725" xr:uid="{00000000-0005-0000-0000-000020020000}"/>
    <cellStyle name="40% - Accent4 6 4" xfId="392" xr:uid="{00000000-0005-0000-0000-000021020000}"/>
    <cellStyle name="40% - Accent4 6 4 2" xfId="726" xr:uid="{00000000-0005-0000-0000-000022020000}"/>
    <cellStyle name="40% - Accent4 6 5" xfId="492" xr:uid="{00000000-0005-0000-0000-000023020000}"/>
    <cellStyle name="40% - Accent4 7" xfId="127" xr:uid="{00000000-0005-0000-0000-000024020000}"/>
    <cellStyle name="40% - Accent4 7 2" xfId="239" xr:uid="{00000000-0005-0000-0000-000025020000}"/>
    <cellStyle name="40% - Accent4 7 2 2" xfId="727" xr:uid="{00000000-0005-0000-0000-000026020000}"/>
    <cellStyle name="40% - Accent4 7 3" xfId="324" xr:uid="{00000000-0005-0000-0000-000027020000}"/>
    <cellStyle name="40% - Accent4 7 3 2" xfId="728" xr:uid="{00000000-0005-0000-0000-000028020000}"/>
    <cellStyle name="40% - Accent4 7 4" xfId="406" xr:uid="{00000000-0005-0000-0000-000029020000}"/>
    <cellStyle name="40% - Accent4 7 4 2" xfId="729" xr:uid="{00000000-0005-0000-0000-00002A020000}"/>
    <cellStyle name="40% - Accent4 7 5" xfId="507" xr:uid="{00000000-0005-0000-0000-00002B020000}"/>
    <cellStyle name="40% - Accent4 8" xfId="150" xr:uid="{00000000-0005-0000-0000-00002C020000}"/>
    <cellStyle name="40% - Accent4 8 2" xfId="524" xr:uid="{00000000-0005-0000-0000-00002D020000}"/>
    <cellStyle name="40% - Accent4 9" xfId="157" xr:uid="{00000000-0005-0000-0000-00002E020000}"/>
    <cellStyle name="40% - Accent4 9 2" xfId="535" xr:uid="{00000000-0005-0000-0000-00002F020000}"/>
    <cellStyle name="40% - Accent5" xfId="35" builtinId="47" customBuiltin="1"/>
    <cellStyle name="40% - Accent5 10" xfId="160" xr:uid="{00000000-0005-0000-0000-000031020000}"/>
    <cellStyle name="40% - Accent5 10 2" xfId="730" xr:uid="{00000000-0005-0000-0000-000032020000}"/>
    <cellStyle name="40% - Accent5 11" xfId="428" xr:uid="{00000000-0005-0000-0000-000033020000}"/>
    <cellStyle name="40% - Accent5 2" xfId="64" xr:uid="{00000000-0005-0000-0000-000034020000}"/>
    <cellStyle name="40% - Accent5 2 2" xfId="180" xr:uid="{00000000-0005-0000-0000-000035020000}"/>
    <cellStyle name="40% - Accent5 2 2 2" xfId="731" xr:uid="{00000000-0005-0000-0000-000036020000}"/>
    <cellStyle name="40% - Accent5 2 3" xfId="268" xr:uid="{00000000-0005-0000-0000-000037020000}"/>
    <cellStyle name="40% - Accent5 2 3 2" xfId="732" xr:uid="{00000000-0005-0000-0000-000038020000}"/>
    <cellStyle name="40% - Accent5 2 4" xfId="351" xr:uid="{00000000-0005-0000-0000-000039020000}"/>
    <cellStyle name="40% - Accent5 2 4 2" xfId="733" xr:uid="{00000000-0005-0000-0000-00003A020000}"/>
    <cellStyle name="40% - Accent5 2 5" xfId="451" xr:uid="{00000000-0005-0000-0000-00003B020000}"/>
    <cellStyle name="40% - Accent5 3" xfId="74" xr:uid="{00000000-0005-0000-0000-00003C020000}"/>
    <cellStyle name="40% - Accent5 3 2" xfId="190" xr:uid="{00000000-0005-0000-0000-00003D020000}"/>
    <cellStyle name="40% - Accent5 3 2 2" xfId="734" xr:uid="{00000000-0005-0000-0000-00003E020000}"/>
    <cellStyle name="40% - Accent5 3 3" xfId="277" xr:uid="{00000000-0005-0000-0000-00003F020000}"/>
    <cellStyle name="40% - Accent5 3 3 2" xfId="735" xr:uid="{00000000-0005-0000-0000-000040020000}"/>
    <cellStyle name="40% - Accent5 3 4" xfId="360" xr:uid="{00000000-0005-0000-0000-000041020000}"/>
    <cellStyle name="40% - Accent5 3 4 2" xfId="736" xr:uid="{00000000-0005-0000-0000-000042020000}"/>
    <cellStyle name="40% - Accent5 3 5" xfId="460" xr:uid="{00000000-0005-0000-0000-000043020000}"/>
    <cellStyle name="40% - Accent5 4" xfId="84" xr:uid="{00000000-0005-0000-0000-000044020000}"/>
    <cellStyle name="40% - Accent5 4 2" xfId="199" xr:uid="{00000000-0005-0000-0000-000045020000}"/>
    <cellStyle name="40% - Accent5 4 2 2" xfId="737" xr:uid="{00000000-0005-0000-0000-000046020000}"/>
    <cellStyle name="40% - Accent5 4 3" xfId="286" xr:uid="{00000000-0005-0000-0000-000047020000}"/>
    <cellStyle name="40% - Accent5 4 3 2" xfId="738" xr:uid="{00000000-0005-0000-0000-000048020000}"/>
    <cellStyle name="40% - Accent5 4 4" xfId="368" xr:uid="{00000000-0005-0000-0000-000049020000}"/>
    <cellStyle name="40% - Accent5 4 4 2" xfId="739" xr:uid="{00000000-0005-0000-0000-00004A020000}"/>
    <cellStyle name="40% - Accent5 4 5" xfId="468" xr:uid="{00000000-0005-0000-0000-00004B020000}"/>
    <cellStyle name="40% - Accent5 5" xfId="99" xr:uid="{00000000-0005-0000-0000-00004C020000}"/>
    <cellStyle name="40% - Accent5 5 2" xfId="213" xr:uid="{00000000-0005-0000-0000-00004D020000}"/>
    <cellStyle name="40% - Accent5 5 2 2" xfId="740" xr:uid="{00000000-0005-0000-0000-00004E020000}"/>
    <cellStyle name="40% - Accent5 5 3" xfId="299" xr:uid="{00000000-0005-0000-0000-00004F020000}"/>
    <cellStyle name="40% - Accent5 5 3 2" xfId="741" xr:uid="{00000000-0005-0000-0000-000050020000}"/>
    <cellStyle name="40% - Accent5 5 4" xfId="381" xr:uid="{00000000-0005-0000-0000-000051020000}"/>
    <cellStyle name="40% - Accent5 5 4 2" xfId="742" xr:uid="{00000000-0005-0000-0000-000052020000}"/>
    <cellStyle name="40% - Accent5 5 5" xfId="481" xr:uid="{00000000-0005-0000-0000-000053020000}"/>
    <cellStyle name="40% - Accent5 6" xfId="113" xr:uid="{00000000-0005-0000-0000-000054020000}"/>
    <cellStyle name="40% - Accent5 6 2" xfId="226" xr:uid="{00000000-0005-0000-0000-000055020000}"/>
    <cellStyle name="40% - Accent5 6 2 2" xfId="743" xr:uid="{00000000-0005-0000-0000-000056020000}"/>
    <cellStyle name="40% - Accent5 6 3" xfId="312" xr:uid="{00000000-0005-0000-0000-000057020000}"/>
    <cellStyle name="40% - Accent5 6 3 2" xfId="744" xr:uid="{00000000-0005-0000-0000-000058020000}"/>
    <cellStyle name="40% - Accent5 6 4" xfId="394" xr:uid="{00000000-0005-0000-0000-000059020000}"/>
    <cellStyle name="40% - Accent5 6 4 2" xfId="745" xr:uid="{00000000-0005-0000-0000-00005A020000}"/>
    <cellStyle name="40% - Accent5 6 5" xfId="494" xr:uid="{00000000-0005-0000-0000-00005B020000}"/>
    <cellStyle name="40% - Accent5 7" xfId="129" xr:uid="{00000000-0005-0000-0000-00005C020000}"/>
    <cellStyle name="40% - Accent5 7 2" xfId="241" xr:uid="{00000000-0005-0000-0000-00005D020000}"/>
    <cellStyle name="40% - Accent5 7 2 2" xfId="746" xr:uid="{00000000-0005-0000-0000-00005E020000}"/>
    <cellStyle name="40% - Accent5 7 3" xfId="326" xr:uid="{00000000-0005-0000-0000-00005F020000}"/>
    <cellStyle name="40% - Accent5 7 3 2" xfId="747" xr:uid="{00000000-0005-0000-0000-000060020000}"/>
    <cellStyle name="40% - Accent5 7 4" xfId="408" xr:uid="{00000000-0005-0000-0000-000061020000}"/>
    <cellStyle name="40% - Accent5 7 4 2" xfId="748" xr:uid="{00000000-0005-0000-0000-000062020000}"/>
    <cellStyle name="40% - Accent5 7 5" xfId="509" xr:uid="{00000000-0005-0000-0000-000063020000}"/>
    <cellStyle name="40% - Accent5 8" xfId="153" xr:uid="{00000000-0005-0000-0000-000064020000}"/>
    <cellStyle name="40% - Accent5 8 2" xfId="527" xr:uid="{00000000-0005-0000-0000-000065020000}"/>
    <cellStyle name="40% - Accent5 9" xfId="144" xr:uid="{00000000-0005-0000-0000-000066020000}"/>
    <cellStyle name="40% - Accent5 9 2" xfId="537" xr:uid="{00000000-0005-0000-0000-000067020000}"/>
    <cellStyle name="40% - Accent6" xfId="39" builtinId="51" customBuiltin="1"/>
    <cellStyle name="40% - Accent6 10" xfId="330" xr:uid="{00000000-0005-0000-0000-000069020000}"/>
    <cellStyle name="40% - Accent6 10 2" xfId="749" xr:uid="{00000000-0005-0000-0000-00006A020000}"/>
    <cellStyle name="40% - Accent6 11" xfId="430" xr:uid="{00000000-0005-0000-0000-00006B020000}"/>
    <cellStyle name="40% - Accent6 2" xfId="67" xr:uid="{00000000-0005-0000-0000-00006C020000}"/>
    <cellStyle name="40% - Accent6 2 2" xfId="183" xr:uid="{00000000-0005-0000-0000-00006D020000}"/>
    <cellStyle name="40% - Accent6 2 2 2" xfId="750" xr:uid="{00000000-0005-0000-0000-00006E020000}"/>
    <cellStyle name="40% - Accent6 2 3" xfId="271" xr:uid="{00000000-0005-0000-0000-00006F020000}"/>
    <cellStyle name="40% - Accent6 2 3 2" xfId="751" xr:uid="{00000000-0005-0000-0000-000070020000}"/>
    <cellStyle name="40% - Accent6 2 4" xfId="354" xr:uid="{00000000-0005-0000-0000-000071020000}"/>
    <cellStyle name="40% - Accent6 2 4 2" xfId="752" xr:uid="{00000000-0005-0000-0000-000072020000}"/>
    <cellStyle name="40% - Accent6 2 5" xfId="454" xr:uid="{00000000-0005-0000-0000-000073020000}"/>
    <cellStyle name="40% - Accent6 3" xfId="77" xr:uid="{00000000-0005-0000-0000-000074020000}"/>
    <cellStyle name="40% - Accent6 3 2" xfId="193" xr:uid="{00000000-0005-0000-0000-000075020000}"/>
    <cellStyle name="40% - Accent6 3 2 2" xfId="753" xr:uid="{00000000-0005-0000-0000-000076020000}"/>
    <cellStyle name="40% - Accent6 3 3" xfId="280" xr:uid="{00000000-0005-0000-0000-000077020000}"/>
    <cellStyle name="40% - Accent6 3 3 2" xfId="754" xr:uid="{00000000-0005-0000-0000-000078020000}"/>
    <cellStyle name="40% - Accent6 3 4" xfId="363" xr:uid="{00000000-0005-0000-0000-000079020000}"/>
    <cellStyle name="40% - Accent6 3 4 2" xfId="755" xr:uid="{00000000-0005-0000-0000-00007A020000}"/>
    <cellStyle name="40% - Accent6 3 5" xfId="463" xr:uid="{00000000-0005-0000-0000-00007B020000}"/>
    <cellStyle name="40% - Accent6 4" xfId="86" xr:uid="{00000000-0005-0000-0000-00007C020000}"/>
    <cellStyle name="40% - Accent6 4 2" xfId="201" xr:uid="{00000000-0005-0000-0000-00007D020000}"/>
    <cellStyle name="40% - Accent6 4 2 2" xfId="756" xr:uid="{00000000-0005-0000-0000-00007E020000}"/>
    <cellStyle name="40% - Accent6 4 3" xfId="288" xr:uid="{00000000-0005-0000-0000-00007F020000}"/>
    <cellStyle name="40% - Accent6 4 3 2" xfId="757" xr:uid="{00000000-0005-0000-0000-000080020000}"/>
    <cellStyle name="40% - Accent6 4 4" xfId="370" xr:uid="{00000000-0005-0000-0000-000081020000}"/>
    <cellStyle name="40% - Accent6 4 4 2" xfId="758" xr:uid="{00000000-0005-0000-0000-000082020000}"/>
    <cellStyle name="40% - Accent6 4 5" xfId="470" xr:uid="{00000000-0005-0000-0000-000083020000}"/>
    <cellStyle name="40% - Accent6 5" xfId="101" xr:uid="{00000000-0005-0000-0000-000084020000}"/>
    <cellStyle name="40% - Accent6 5 2" xfId="215" xr:uid="{00000000-0005-0000-0000-000085020000}"/>
    <cellStyle name="40% - Accent6 5 2 2" xfId="759" xr:uid="{00000000-0005-0000-0000-000086020000}"/>
    <cellStyle name="40% - Accent6 5 3" xfId="301" xr:uid="{00000000-0005-0000-0000-000087020000}"/>
    <cellStyle name="40% - Accent6 5 3 2" xfId="760" xr:uid="{00000000-0005-0000-0000-000088020000}"/>
    <cellStyle name="40% - Accent6 5 4" xfId="383" xr:uid="{00000000-0005-0000-0000-000089020000}"/>
    <cellStyle name="40% - Accent6 5 4 2" xfId="761" xr:uid="{00000000-0005-0000-0000-00008A020000}"/>
    <cellStyle name="40% - Accent6 5 5" xfId="483" xr:uid="{00000000-0005-0000-0000-00008B020000}"/>
    <cellStyle name="40% - Accent6 6" xfId="115" xr:uid="{00000000-0005-0000-0000-00008C020000}"/>
    <cellStyle name="40% - Accent6 6 2" xfId="228" xr:uid="{00000000-0005-0000-0000-00008D020000}"/>
    <cellStyle name="40% - Accent6 6 2 2" xfId="762" xr:uid="{00000000-0005-0000-0000-00008E020000}"/>
    <cellStyle name="40% - Accent6 6 3" xfId="314" xr:uid="{00000000-0005-0000-0000-00008F020000}"/>
    <cellStyle name="40% - Accent6 6 3 2" xfId="763" xr:uid="{00000000-0005-0000-0000-000090020000}"/>
    <cellStyle name="40% - Accent6 6 4" xfId="396" xr:uid="{00000000-0005-0000-0000-000091020000}"/>
    <cellStyle name="40% - Accent6 6 4 2" xfId="764" xr:uid="{00000000-0005-0000-0000-000092020000}"/>
    <cellStyle name="40% - Accent6 6 5" xfId="496" xr:uid="{00000000-0005-0000-0000-000093020000}"/>
    <cellStyle name="40% - Accent6 7" xfId="131" xr:uid="{00000000-0005-0000-0000-000094020000}"/>
    <cellStyle name="40% - Accent6 7 2" xfId="243" xr:uid="{00000000-0005-0000-0000-000095020000}"/>
    <cellStyle name="40% - Accent6 7 2 2" xfId="765" xr:uid="{00000000-0005-0000-0000-000096020000}"/>
    <cellStyle name="40% - Accent6 7 3" xfId="328" xr:uid="{00000000-0005-0000-0000-000097020000}"/>
    <cellStyle name="40% - Accent6 7 3 2" xfId="766" xr:uid="{00000000-0005-0000-0000-000098020000}"/>
    <cellStyle name="40% - Accent6 7 4" xfId="410" xr:uid="{00000000-0005-0000-0000-000099020000}"/>
    <cellStyle name="40% - Accent6 7 4 2" xfId="767" xr:uid="{00000000-0005-0000-0000-00009A020000}"/>
    <cellStyle name="40% - Accent6 7 5" xfId="511" xr:uid="{00000000-0005-0000-0000-00009B020000}"/>
    <cellStyle name="40% - Accent6 8" xfId="156" xr:uid="{00000000-0005-0000-0000-00009C020000}"/>
    <cellStyle name="40% - Accent6 8 2" xfId="530" xr:uid="{00000000-0005-0000-0000-00009D020000}"/>
    <cellStyle name="40% - Accent6 9" xfId="245" xr:uid="{00000000-0005-0000-0000-00009E020000}"/>
    <cellStyle name="40% - Accent6 9 2" xfId="539" xr:uid="{00000000-0005-0000-0000-00009F020000}"/>
    <cellStyle name="60% - Accent1" xfId="20" builtinId="32" customBuiltin="1"/>
    <cellStyle name="60% - Accent2" xfId="24" builtinId="36" customBuiltin="1"/>
    <cellStyle name="60% - Accent3" xfId="28" builtinId="40" customBuiltin="1"/>
    <cellStyle name="60% - Accent4" xfId="32" builtinId="44" customBuiltin="1"/>
    <cellStyle name="60% - Accent5" xfId="36" builtinId="48" customBuiltin="1"/>
    <cellStyle name="60% - Accent6" xfId="40" builtinId="52" customBuiltin="1"/>
    <cellStyle name="Accent1" xfId="17" builtinId="29" customBuiltin="1"/>
    <cellStyle name="Accent2" xfId="21" builtinId="33" customBuiltin="1"/>
    <cellStyle name="Accent3" xfId="25" builtinId="37" customBuiltin="1"/>
    <cellStyle name="Accent4" xfId="29" builtinId="41" customBuiltin="1"/>
    <cellStyle name="Accent5" xfId="33" builtinId="45" customBuiltin="1"/>
    <cellStyle name="Accent6" xfId="37" builtinId="49" customBuiltin="1"/>
    <cellStyle name="Bad" xfId="7" builtinId="27" customBuiltin="1"/>
    <cellStyle name="Calculation" xfId="11" builtinId="22" customBuiltin="1"/>
    <cellStyle name="Check Cell" xfId="13" builtinId="23" customBuiltin="1"/>
    <cellStyle name="Currency 2" xfId="497" xr:uid="{00000000-0005-0000-0000-0000AF020000}"/>
    <cellStyle name="Explanatory Text" xfId="15" builtinId="53" customBuiltin="1"/>
    <cellStyle name="Followed Hyperlink" xfId="43" builtinId="9" customBuiltin="1"/>
    <cellStyle name="Followed Hyperlink 2" xfId="79" xr:uid="{00000000-0005-0000-0000-0000B2020000}"/>
    <cellStyle name="Followed Hyperlink 3" xfId="88" xr:uid="{00000000-0005-0000-0000-0000B3020000}"/>
    <cellStyle name="Followed Hyperlink 4" xfId="117" xr:uid="{00000000-0005-0000-0000-0000B4020000}"/>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17" builtinId="8"/>
    <cellStyle name="Hyperlink 2" xfId="42" xr:uid="{00000000-0005-0000-0000-0000BB020000}"/>
    <cellStyle name="Hyperlink 3" xfId="69" xr:uid="{00000000-0005-0000-0000-0000BC020000}"/>
    <cellStyle name="Hyperlink 4" xfId="78" xr:uid="{00000000-0005-0000-0000-0000BD020000}"/>
    <cellStyle name="Hyperlink 5" xfId="87" xr:uid="{00000000-0005-0000-0000-0000BE020000}"/>
    <cellStyle name="Hyperlink 6" xfId="116" xr:uid="{00000000-0005-0000-0000-0000BF020000}"/>
    <cellStyle name="Input" xfId="9" builtinId="20" customBuiltin="1"/>
    <cellStyle name="Linked Cell" xfId="12" builtinId="24" customBuiltin="1"/>
    <cellStyle name="Neutral" xfId="8" builtinId="28" customBuiltin="1"/>
    <cellStyle name="Normal" xfId="0" builtinId="0"/>
    <cellStyle name="Normal 2" xfId="103" xr:uid="{00000000-0005-0000-0000-0000C4020000}"/>
    <cellStyle name="Normal 2 2" xfId="411" xr:uid="{00000000-0005-0000-0000-0000C5020000}"/>
    <cellStyle name="Normal 2 2 2" xfId="412" xr:uid="{00000000-0005-0000-0000-0000C6020000}"/>
    <cellStyle name="Normal 3" xfId="46" xr:uid="{00000000-0005-0000-0000-0000C7020000}"/>
    <cellStyle name="Normal 4" xfId="118" xr:uid="{00000000-0005-0000-0000-0000C8020000}"/>
    <cellStyle name="Normal 4 2" xfId="230" xr:uid="{00000000-0005-0000-0000-0000C9020000}"/>
    <cellStyle name="Normal 4 2 2" xfId="768" xr:uid="{00000000-0005-0000-0000-0000CA020000}"/>
    <cellStyle name="Normal 4 3" xfId="315" xr:uid="{00000000-0005-0000-0000-0000CB020000}"/>
    <cellStyle name="Normal 4 3 2" xfId="769" xr:uid="{00000000-0005-0000-0000-0000CC020000}"/>
    <cellStyle name="Normal 4 4" xfId="397" xr:uid="{00000000-0005-0000-0000-0000CD020000}"/>
    <cellStyle name="Normal 4 4 2" xfId="770" xr:uid="{00000000-0005-0000-0000-0000CE020000}"/>
    <cellStyle name="Normal 4 5" xfId="498" xr:uid="{00000000-0005-0000-0000-0000CF020000}"/>
    <cellStyle name="Normal 5" xfId="132" xr:uid="{00000000-0005-0000-0000-0000D0020000}"/>
    <cellStyle name="Normal 5 2" xfId="413" xr:uid="{00000000-0005-0000-0000-0000D1020000}"/>
    <cellStyle name="Normal 5 3" xfId="512" xr:uid="{00000000-0005-0000-0000-0000D2020000}"/>
    <cellStyle name="Normal 6" xfId="133" xr:uid="{00000000-0005-0000-0000-0000D3020000}"/>
    <cellStyle name="Normal 6 2" xfId="513" xr:uid="{00000000-0005-0000-0000-0000D4020000}"/>
    <cellStyle name="Normal 7" xfId="185" xr:uid="{00000000-0005-0000-0000-0000D5020000}"/>
    <cellStyle name="Normal 8" xfId="414" xr:uid="{00000000-0005-0000-0000-0000D6020000}"/>
    <cellStyle name="Normal 8 2" xfId="792" xr:uid="{00000000-0005-0000-0000-0000D7020000}"/>
    <cellStyle name="Normal 9" xfId="793" xr:uid="{00000000-0005-0000-0000-0000D8020000}"/>
    <cellStyle name="Note 10" xfId="415" xr:uid="{00000000-0005-0000-0000-0000D9020000}"/>
    <cellStyle name="Note 10 2" xfId="520" xr:uid="{00000000-0005-0000-0000-0000DA020000}"/>
    <cellStyle name="Note 2" xfId="41" xr:uid="{00000000-0005-0000-0000-0000DB020000}"/>
    <cellStyle name="Note 2 2" xfId="158" xr:uid="{00000000-0005-0000-0000-0000DC020000}"/>
    <cellStyle name="Note 2 2 2" xfId="771" xr:uid="{00000000-0005-0000-0000-0000DD020000}"/>
    <cellStyle name="Note 2 3" xfId="247" xr:uid="{00000000-0005-0000-0000-0000DE020000}"/>
    <cellStyle name="Note 2 3 2" xfId="772" xr:uid="{00000000-0005-0000-0000-0000DF020000}"/>
    <cellStyle name="Note 2 4" xfId="331" xr:uid="{00000000-0005-0000-0000-0000E0020000}"/>
    <cellStyle name="Note 2 4 2" xfId="773" xr:uid="{00000000-0005-0000-0000-0000E1020000}"/>
    <cellStyle name="Note 2 5" xfId="431" xr:uid="{00000000-0005-0000-0000-0000E2020000}"/>
    <cellStyle name="Note 3" xfId="47" xr:uid="{00000000-0005-0000-0000-0000E3020000}"/>
    <cellStyle name="Note 3 2" xfId="163" xr:uid="{00000000-0005-0000-0000-0000E4020000}"/>
    <cellStyle name="Note 3 2 2" xfId="774" xr:uid="{00000000-0005-0000-0000-0000E5020000}"/>
    <cellStyle name="Note 3 3" xfId="251" xr:uid="{00000000-0005-0000-0000-0000E6020000}"/>
    <cellStyle name="Note 3 3 2" xfId="775" xr:uid="{00000000-0005-0000-0000-0000E7020000}"/>
    <cellStyle name="Note 3 4" xfId="334" xr:uid="{00000000-0005-0000-0000-0000E8020000}"/>
    <cellStyle name="Note 3 4 2" xfId="776" xr:uid="{00000000-0005-0000-0000-0000E9020000}"/>
    <cellStyle name="Note 3 5" xfId="434" xr:uid="{00000000-0005-0000-0000-0000EA020000}"/>
    <cellStyle name="Note 4" xfId="45" xr:uid="{00000000-0005-0000-0000-0000EB020000}"/>
    <cellStyle name="Note 4 2" xfId="162" xr:uid="{00000000-0005-0000-0000-0000EC020000}"/>
    <cellStyle name="Note 4 2 2" xfId="777" xr:uid="{00000000-0005-0000-0000-0000ED020000}"/>
    <cellStyle name="Note 4 3" xfId="250" xr:uid="{00000000-0005-0000-0000-0000EE020000}"/>
    <cellStyle name="Note 4 3 2" xfId="778" xr:uid="{00000000-0005-0000-0000-0000EF020000}"/>
    <cellStyle name="Note 4 4" xfId="333" xr:uid="{00000000-0005-0000-0000-0000F0020000}"/>
    <cellStyle name="Note 4 4 2" xfId="779" xr:uid="{00000000-0005-0000-0000-0000F1020000}"/>
    <cellStyle name="Note 4 5" xfId="433" xr:uid="{00000000-0005-0000-0000-0000F2020000}"/>
    <cellStyle name="Note 5" xfId="44" xr:uid="{00000000-0005-0000-0000-0000F3020000}"/>
    <cellStyle name="Note 5 2" xfId="161" xr:uid="{00000000-0005-0000-0000-0000F4020000}"/>
    <cellStyle name="Note 5 2 2" xfId="780" xr:uid="{00000000-0005-0000-0000-0000F5020000}"/>
    <cellStyle name="Note 5 3" xfId="249" xr:uid="{00000000-0005-0000-0000-0000F6020000}"/>
    <cellStyle name="Note 5 3 2" xfId="781" xr:uid="{00000000-0005-0000-0000-0000F7020000}"/>
    <cellStyle name="Note 5 4" xfId="332" xr:uid="{00000000-0005-0000-0000-0000F8020000}"/>
    <cellStyle name="Note 5 4 2" xfId="782" xr:uid="{00000000-0005-0000-0000-0000F9020000}"/>
    <cellStyle name="Note 5 5" xfId="432" xr:uid="{00000000-0005-0000-0000-0000FA020000}"/>
    <cellStyle name="Note 6" xfId="89" xr:uid="{00000000-0005-0000-0000-0000FB020000}"/>
    <cellStyle name="Note 6 2" xfId="203" xr:uid="{00000000-0005-0000-0000-0000FC020000}"/>
    <cellStyle name="Note 6 2 2" xfId="783" xr:uid="{00000000-0005-0000-0000-0000FD020000}"/>
    <cellStyle name="Note 6 3" xfId="289" xr:uid="{00000000-0005-0000-0000-0000FE020000}"/>
    <cellStyle name="Note 6 3 2" xfId="784" xr:uid="{00000000-0005-0000-0000-0000FF020000}"/>
    <cellStyle name="Note 6 4" xfId="371" xr:uid="{00000000-0005-0000-0000-000000030000}"/>
    <cellStyle name="Note 6 4 2" xfId="785" xr:uid="{00000000-0005-0000-0000-000001030000}"/>
    <cellStyle name="Note 6 5" xfId="471" xr:uid="{00000000-0005-0000-0000-000002030000}"/>
    <cellStyle name="Note 7" xfId="102" xr:uid="{00000000-0005-0000-0000-000003030000}"/>
    <cellStyle name="Note 7 2" xfId="216" xr:uid="{00000000-0005-0000-0000-000004030000}"/>
    <cellStyle name="Note 7 2 2" xfId="786" xr:uid="{00000000-0005-0000-0000-000005030000}"/>
    <cellStyle name="Note 7 3" xfId="302" xr:uid="{00000000-0005-0000-0000-000006030000}"/>
    <cellStyle name="Note 7 3 2" xfId="787" xr:uid="{00000000-0005-0000-0000-000007030000}"/>
    <cellStyle name="Note 7 4" xfId="384" xr:uid="{00000000-0005-0000-0000-000008030000}"/>
    <cellStyle name="Note 7 4 2" xfId="788" xr:uid="{00000000-0005-0000-0000-000009030000}"/>
    <cellStyle name="Note 7 5" xfId="484" xr:uid="{00000000-0005-0000-0000-00000A030000}"/>
    <cellStyle name="Note 8" xfId="119" xr:uid="{00000000-0005-0000-0000-00000B030000}"/>
    <cellStyle name="Note 8 2" xfId="231" xr:uid="{00000000-0005-0000-0000-00000C030000}"/>
    <cellStyle name="Note 8 2 2" xfId="789" xr:uid="{00000000-0005-0000-0000-00000D030000}"/>
    <cellStyle name="Note 8 3" xfId="316" xr:uid="{00000000-0005-0000-0000-00000E030000}"/>
    <cellStyle name="Note 8 3 2" xfId="790" xr:uid="{00000000-0005-0000-0000-00000F030000}"/>
    <cellStyle name="Note 8 4" xfId="398" xr:uid="{00000000-0005-0000-0000-000010030000}"/>
    <cellStyle name="Note 8 4 2" xfId="791" xr:uid="{00000000-0005-0000-0000-000011030000}"/>
    <cellStyle name="Note 8 5" xfId="499" xr:uid="{00000000-0005-0000-0000-000012030000}"/>
    <cellStyle name="Note 9" xfId="416" xr:uid="{00000000-0005-0000-0000-000013030000}"/>
    <cellStyle name="Note 9 2" xfId="514" xr:uid="{00000000-0005-0000-0000-000014030000}"/>
    <cellStyle name="Output" xfId="10" builtinId="21" customBuiltin="1"/>
    <cellStyle name="Percent" xfId="794" builtinId="5"/>
    <cellStyle name="Percent 2" xfId="418" xr:uid="{00000000-0005-0000-0000-000016030000}"/>
    <cellStyle name="Title" xfId="1" builtinId="15" customBuiltin="1"/>
    <cellStyle name="Total" xfId="16" builtinId="25" customBuiltin="1"/>
    <cellStyle name="Warning Text" xfId="14" builtinId="11" customBuiltin="1"/>
  </cellStyles>
  <dxfs count="0"/>
  <tableStyles count="0" defaultTableStyle="TableStyleMedium9" defaultPivotStyle="PivotStyleLight16"/>
  <colors>
    <mruColors>
      <color rgb="FFFFFFCC"/>
      <color rgb="FF00FF99"/>
      <color rgb="FF33CC33"/>
      <color rgb="FF00FF00"/>
      <color rgb="FF006600"/>
      <color rgb="FF3301BF"/>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43</xdr:row>
      <xdr:rowOff>0</xdr:rowOff>
    </xdr:from>
    <xdr:to>
      <xdr:col>8</xdr:col>
      <xdr:colOff>466133</xdr:colOff>
      <xdr:row>47</xdr:row>
      <xdr:rowOff>104681</xdr:rowOff>
    </xdr:to>
    <xdr:pic>
      <xdr:nvPicPr>
        <xdr:cNvPr id="4" name="Picture 3">
          <a:extLst>
            <a:ext uri="{FF2B5EF4-FFF2-40B4-BE49-F238E27FC236}">
              <a16:creationId xmlns:a16="http://schemas.microsoft.com/office/drawing/2014/main" id="{76C8BF05-7AD5-488F-903C-A8FE10F0F462}"/>
            </a:ext>
          </a:extLst>
        </xdr:cNvPr>
        <xdr:cNvPicPr>
          <a:picLocks noChangeAspect="1"/>
        </xdr:cNvPicPr>
      </xdr:nvPicPr>
      <xdr:blipFill>
        <a:blip xmlns:r="http://schemas.openxmlformats.org/officeDocument/2006/relationships" r:embed="rId1"/>
        <a:stretch>
          <a:fillRect/>
        </a:stretch>
      </xdr:blipFill>
      <xdr:spPr>
        <a:xfrm>
          <a:off x="609600" y="6962775"/>
          <a:ext cx="4733333" cy="752381"/>
        </a:xfrm>
        <a:prstGeom prst="rect">
          <a:avLst/>
        </a:prstGeom>
      </xdr:spPr>
    </xdr:pic>
    <xdr:clientData/>
  </xdr:twoCellAnchor>
  <xdr:twoCellAnchor editAs="oneCell">
    <xdr:from>
      <xdr:col>1</xdr:col>
      <xdr:colOff>0</xdr:colOff>
      <xdr:row>2</xdr:row>
      <xdr:rowOff>0</xdr:rowOff>
    </xdr:from>
    <xdr:to>
      <xdr:col>11</xdr:col>
      <xdr:colOff>134219</xdr:colOff>
      <xdr:row>50</xdr:row>
      <xdr:rowOff>77295</xdr:rowOff>
    </xdr:to>
    <xdr:pic>
      <xdr:nvPicPr>
        <xdr:cNvPr id="6" name="Picture 5">
          <a:extLst>
            <a:ext uri="{FF2B5EF4-FFF2-40B4-BE49-F238E27FC236}">
              <a16:creationId xmlns:a16="http://schemas.microsoft.com/office/drawing/2014/main" id="{396AFDE1-30B3-9088-0864-490602130E15}"/>
            </a:ext>
          </a:extLst>
        </xdr:cNvPr>
        <xdr:cNvPicPr>
          <a:picLocks noChangeAspect="1"/>
        </xdr:cNvPicPr>
      </xdr:nvPicPr>
      <xdr:blipFill>
        <a:blip xmlns:r="http://schemas.openxmlformats.org/officeDocument/2006/relationships" r:embed="rId2"/>
        <a:stretch>
          <a:fillRect/>
        </a:stretch>
      </xdr:blipFill>
      <xdr:spPr>
        <a:xfrm>
          <a:off x="609600" y="323850"/>
          <a:ext cx="6230219" cy="784969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ncleg.gov/Sessions/2025/Bills/House/PDF/H125v4.pdf"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ncleg.gov/Sessions/2019/Bills/Senate/PDF/S818v5.pdf" TargetMode="External"/><Relationship Id="rId1" Type="http://schemas.openxmlformats.org/officeDocument/2006/relationships/hyperlink" Target="https://www.ncleg.gov/Sessions/2019/Bills/House/PDF/H1218v5.pdf"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ncleg.gov/Sessions/2025/Bills/House/PDF/H125v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2"/>
  <dimension ref="A1:K38"/>
  <sheetViews>
    <sheetView workbookViewId="0">
      <pane xSplit="4" ySplit="2" topLeftCell="E3" activePane="bottomRight" state="frozen"/>
      <selection activeCell="J32" sqref="J32"/>
      <selection pane="topRight" activeCell="J32" sqref="J32"/>
      <selection pane="bottomLeft" activeCell="J32" sqref="J32"/>
      <selection pane="bottomRight" activeCell="O10" sqref="O10"/>
    </sheetView>
  </sheetViews>
  <sheetFormatPr defaultColWidth="8.85546875" defaultRowHeight="11.25" x14ac:dyDescent="0.2"/>
  <cols>
    <col min="1" max="1" width="11" style="15" customWidth="1"/>
    <col min="2" max="2" width="40.28515625" style="12" customWidth="1"/>
    <col min="3" max="3" width="8.7109375" style="12" customWidth="1"/>
    <col min="4" max="4" width="6.140625" style="12" bestFit="1" customWidth="1"/>
    <col min="5" max="7" width="8.7109375" style="15" customWidth="1"/>
    <col min="8" max="9" width="8.7109375" style="12" customWidth="1"/>
    <col min="10" max="10" width="3.85546875" style="12" customWidth="1"/>
    <col min="11" max="11" width="29.5703125" style="12" customWidth="1"/>
    <col min="12" max="16384" width="8.85546875" style="12"/>
  </cols>
  <sheetData>
    <row r="1" spans="1:11" ht="15" x14ac:dyDescent="0.25">
      <c r="E1" s="167" t="s">
        <v>35</v>
      </c>
      <c r="F1" s="167"/>
      <c r="G1" s="167"/>
      <c r="H1" s="167"/>
      <c r="I1" s="27"/>
      <c r="J1" s="27"/>
      <c r="K1" s="41" t="s">
        <v>40</v>
      </c>
    </row>
    <row r="2" spans="1:11" s="14" customFormat="1" ht="68.45" customHeight="1" x14ac:dyDescent="0.2">
      <c r="A2" s="13" t="s">
        <v>16</v>
      </c>
      <c r="B2" s="14" t="s">
        <v>17</v>
      </c>
      <c r="C2" s="14" t="s">
        <v>23</v>
      </c>
      <c r="D2" s="13" t="s">
        <v>18</v>
      </c>
      <c r="E2" s="117" t="s">
        <v>4</v>
      </c>
      <c r="F2" s="117" t="s">
        <v>41</v>
      </c>
      <c r="G2" s="117" t="s">
        <v>5</v>
      </c>
      <c r="H2" s="118" t="s">
        <v>63</v>
      </c>
      <c r="I2" s="119" t="s">
        <v>38</v>
      </c>
      <c r="J2" s="13"/>
      <c r="K2" s="120" t="s">
        <v>38</v>
      </c>
    </row>
    <row r="3" spans="1:11" x14ac:dyDescent="0.2">
      <c r="A3" s="16"/>
      <c r="B3" s="17" t="s">
        <v>47</v>
      </c>
      <c r="C3" s="16" t="s">
        <v>21</v>
      </c>
      <c r="D3" s="17"/>
      <c r="E3" s="18">
        <v>7.6499999999999999E-2</v>
      </c>
      <c r="F3" s="18">
        <v>0.18440000000000001</v>
      </c>
      <c r="G3" s="31"/>
      <c r="H3" s="26">
        <v>6104</v>
      </c>
      <c r="I3" s="43" t="s">
        <v>37</v>
      </c>
      <c r="J3" s="28"/>
      <c r="K3" s="46" t="s">
        <v>37</v>
      </c>
    </row>
    <row r="4" spans="1:11" x14ac:dyDescent="0.2">
      <c r="A4" s="19"/>
      <c r="B4" s="20" t="s">
        <v>48</v>
      </c>
      <c r="C4" s="16" t="s">
        <v>22</v>
      </c>
      <c r="D4" s="17"/>
      <c r="E4" s="21">
        <v>7.6499999999999999E-2</v>
      </c>
      <c r="F4" s="29"/>
      <c r="G4" s="30"/>
      <c r="H4" s="37"/>
      <c r="I4" s="44" t="s">
        <v>37</v>
      </c>
      <c r="J4" s="28"/>
      <c r="K4" s="24" t="s">
        <v>37</v>
      </c>
    </row>
    <row r="5" spans="1:11" x14ac:dyDescent="0.2">
      <c r="A5" s="19"/>
      <c r="B5" s="20" t="s">
        <v>49</v>
      </c>
      <c r="C5" s="33"/>
      <c r="D5" s="20"/>
      <c r="E5" s="21">
        <v>7.6499999999999999E-2</v>
      </c>
      <c r="F5" s="29"/>
      <c r="G5" s="30"/>
      <c r="H5" s="37"/>
      <c r="I5" s="45" t="s">
        <v>39</v>
      </c>
      <c r="J5" s="28"/>
      <c r="K5" s="24" t="s">
        <v>37</v>
      </c>
    </row>
    <row r="6" spans="1:11" x14ac:dyDescent="0.2">
      <c r="A6" s="19"/>
      <c r="B6" s="20" t="s">
        <v>50</v>
      </c>
      <c r="C6" s="33"/>
      <c r="D6" s="20"/>
      <c r="E6" s="21">
        <v>7.6499999999999999E-2</v>
      </c>
      <c r="F6" s="29"/>
      <c r="G6" s="30"/>
      <c r="H6" s="37"/>
      <c r="I6" s="45" t="s">
        <v>39</v>
      </c>
      <c r="J6" s="28"/>
      <c r="K6" s="24" t="s">
        <v>37</v>
      </c>
    </row>
    <row r="7" spans="1:11" x14ac:dyDescent="0.2">
      <c r="A7" s="19"/>
      <c r="B7" s="20" t="s">
        <v>51</v>
      </c>
      <c r="C7" s="33"/>
      <c r="D7" s="20"/>
      <c r="E7" s="21">
        <v>7.6499999999999999E-2</v>
      </c>
      <c r="F7" s="29"/>
      <c r="G7" s="30"/>
      <c r="H7" s="37"/>
      <c r="I7" s="45" t="s">
        <v>39</v>
      </c>
      <c r="J7" s="28"/>
      <c r="K7" s="24" t="s">
        <v>37</v>
      </c>
    </row>
    <row r="8" spans="1:11" x14ac:dyDescent="0.2">
      <c r="A8" s="19"/>
      <c r="B8" s="20" t="s">
        <v>52</v>
      </c>
      <c r="C8" s="16" t="s">
        <v>21</v>
      </c>
      <c r="D8" s="20"/>
      <c r="E8" s="21">
        <v>7.6499999999999999E-2</v>
      </c>
      <c r="F8" s="29"/>
      <c r="G8" s="21">
        <v>0.13250000000000001</v>
      </c>
      <c r="H8" s="26">
        <v>6104</v>
      </c>
      <c r="I8" s="44" t="s">
        <v>37</v>
      </c>
      <c r="J8" s="28"/>
      <c r="K8" s="24" t="s">
        <v>37</v>
      </c>
    </row>
    <row r="9" spans="1:11" x14ac:dyDescent="0.2">
      <c r="A9" s="19"/>
      <c r="B9" s="20" t="s">
        <v>53</v>
      </c>
      <c r="C9" s="16" t="s">
        <v>22</v>
      </c>
      <c r="D9" s="20"/>
      <c r="E9" s="21">
        <v>7.6499999999999999E-2</v>
      </c>
      <c r="F9" s="29"/>
      <c r="G9" s="29"/>
      <c r="H9" s="37"/>
      <c r="I9" s="44" t="s">
        <v>37</v>
      </c>
      <c r="J9" s="28"/>
      <c r="K9" s="24" t="s">
        <v>37</v>
      </c>
    </row>
    <row r="10" spans="1:11" x14ac:dyDescent="0.2">
      <c r="A10" s="19"/>
      <c r="B10" s="20" t="s">
        <v>54</v>
      </c>
      <c r="C10" s="19">
        <v>1</v>
      </c>
      <c r="D10" s="20"/>
      <c r="E10" s="21">
        <v>7.6499999999999999E-2</v>
      </c>
      <c r="F10" s="29"/>
      <c r="G10" s="21">
        <v>0.13250000000000001</v>
      </c>
      <c r="H10" s="26">
        <v>6104</v>
      </c>
      <c r="I10" s="44" t="s">
        <v>37</v>
      </c>
      <c r="J10" s="28"/>
      <c r="K10" s="24" t="s">
        <v>37</v>
      </c>
    </row>
    <row r="11" spans="1:11" x14ac:dyDescent="0.2">
      <c r="A11" s="19"/>
      <c r="B11" s="20" t="s">
        <v>55</v>
      </c>
      <c r="C11" s="19">
        <v>1</v>
      </c>
      <c r="D11" s="20"/>
      <c r="E11" s="21">
        <v>7.6499999999999999E-2</v>
      </c>
      <c r="F11" s="30"/>
      <c r="G11" s="21">
        <v>0.13250000000000001</v>
      </c>
      <c r="H11" s="26">
        <v>6104</v>
      </c>
      <c r="I11" s="44" t="s">
        <v>37</v>
      </c>
      <c r="J11" s="28"/>
      <c r="K11" s="24" t="s">
        <v>37</v>
      </c>
    </row>
    <row r="12" spans="1:11" x14ac:dyDescent="0.2">
      <c r="A12" s="19"/>
      <c r="B12" s="20" t="s">
        <v>56</v>
      </c>
      <c r="C12" s="19">
        <v>1</v>
      </c>
      <c r="D12" s="20"/>
      <c r="E12" s="21">
        <v>7.6499999999999999E-2</v>
      </c>
      <c r="F12" s="30"/>
      <c r="G12" s="21">
        <v>0.13250000000000001</v>
      </c>
      <c r="H12" s="26">
        <v>6104</v>
      </c>
      <c r="I12" s="44" t="s">
        <v>37</v>
      </c>
      <c r="J12" s="28"/>
      <c r="K12" s="24" t="s">
        <v>37</v>
      </c>
    </row>
    <row r="13" spans="1:11" x14ac:dyDescent="0.2">
      <c r="A13" s="19"/>
      <c r="B13" s="20" t="s">
        <v>57</v>
      </c>
      <c r="C13" s="42"/>
      <c r="D13" s="20"/>
      <c r="E13" s="21">
        <v>7.6499999999999999E-2</v>
      </c>
      <c r="F13" s="29"/>
      <c r="G13" s="35"/>
      <c r="H13" s="37" t="s">
        <v>42</v>
      </c>
      <c r="I13" s="45" t="s">
        <v>39</v>
      </c>
      <c r="J13" s="28"/>
      <c r="K13" s="24" t="s">
        <v>37</v>
      </c>
    </row>
    <row r="14" spans="1:11" x14ac:dyDescent="0.2">
      <c r="A14" s="19"/>
      <c r="B14" s="20" t="s">
        <v>58</v>
      </c>
      <c r="C14" s="42"/>
      <c r="D14" s="20"/>
      <c r="E14" s="21">
        <v>7.6499999999999999E-2</v>
      </c>
      <c r="F14" s="32"/>
      <c r="G14" s="35"/>
      <c r="H14" s="36"/>
      <c r="I14" s="45" t="s">
        <v>39</v>
      </c>
      <c r="J14" s="28"/>
      <c r="K14" s="24" t="s">
        <v>37</v>
      </c>
    </row>
    <row r="15" spans="1:11" x14ac:dyDescent="0.2">
      <c r="A15" s="19"/>
      <c r="B15" s="20" t="s">
        <v>59</v>
      </c>
      <c r="C15" s="42"/>
      <c r="D15" s="20"/>
      <c r="E15" s="21">
        <v>7.6499999999999999E-2</v>
      </c>
      <c r="F15" s="32"/>
      <c r="G15" s="35"/>
      <c r="H15" s="36"/>
      <c r="I15" s="45" t="s">
        <v>39</v>
      </c>
      <c r="J15" s="28"/>
      <c r="K15" s="24" t="s">
        <v>37</v>
      </c>
    </row>
    <row r="16" spans="1:11" x14ac:dyDescent="0.2">
      <c r="A16" s="19"/>
      <c r="B16" s="20" t="s">
        <v>60</v>
      </c>
      <c r="C16" s="42"/>
      <c r="D16" s="20"/>
      <c r="E16" s="21">
        <v>7.6499999999999999E-2</v>
      </c>
      <c r="F16" s="32"/>
      <c r="G16" s="35"/>
      <c r="H16" s="36"/>
      <c r="I16" s="45" t="s">
        <v>39</v>
      </c>
      <c r="J16" s="28"/>
      <c r="K16" s="24" t="s">
        <v>37</v>
      </c>
    </row>
    <row r="17" spans="1:11" x14ac:dyDescent="0.2">
      <c r="A17" s="19"/>
      <c r="B17" s="20" t="s">
        <v>61</v>
      </c>
      <c r="C17" s="42"/>
      <c r="D17" s="20"/>
      <c r="E17" s="21">
        <v>7.6499999999999999E-2</v>
      </c>
      <c r="F17" s="32"/>
      <c r="G17" s="35"/>
      <c r="H17" s="36"/>
      <c r="I17" s="45" t="s">
        <v>39</v>
      </c>
      <c r="J17" s="28"/>
      <c r="K17" s="24" t="s">
        <v>37</v>
      </c>
    </row>
    <row r="18" spans="1:11" x14ac:dyDescent="0.2">
      <c r="A18" s="19"/>
      <c r="B18" s="20" t="s">
        <v>25</v>
      </c>
      <c r="C18" s="20" t="s">
        <v>24</v>
      </c>
      <c r="D18" s="20"/>
      <c r="E18" s="21" t="s">
        <v>34</v>
      </c>
      <c r="F18" s="33"/>
      <c r="G18" s="30"/>
      <c r="H18" s="37"/>
      <c r="I18" s="45" t="s">
        <v>39</v>
      </c>
      <c r="J18" s="40"/>
      <c r="K18" s="29" t="s">
        <v>39</v>
      </c>
    </row>
    <row r="19" spans="1:11" x14ac:dyDescent="0.2">
      <c r="A19" s="19"/>
      <c r="B19" s="20" t="s">
        <v>26</v>
      </c>
      <c r="C19" s="20" t="s">
        <v>24</v>
      </c>
      <c r="D19" s="20"/>
      <c r="E19" s="21" t="s">
        <v>34</v>
      </c>
      <c r="F19" s="33"/>
      <c r="G19" s="30"/>
      <c r="H19" s="37"/>
      <c r="I19" s="45" t="s">
        <v>39</v>
      </c>
      <c r="J19" s="40"/>
      <c r="K19" s="29" t="s">
        <v>39</v>
      </c>
    </row>
    <row r="20" spans="1:11" x14ac:dyDescent="0.2">
      <c r="A20" s="19"/>
      <c r="B20" s="20" t="s">
        <v>27</v>
      </c>
      <c r="C20" s="20" t="s">
        <v>24</v>
      </c>
      <c r="D20" s="20"/>
      <c r="E20" s="21" t="s">
        <v>34</v>
      </c>
      <c r="F20" s="33"/>
      <c r="G20" s="30"/>
      <c r="H20" s="37"/>
      <c r="I20" s="45" t="s">
        <v>39</v>
      </c>
      <c r="J20" s="40"/>
      <c r="K20" s="29" t="s">
        <v>39</v>
      </c>
    </row>
    <row r="21" spans="1:11" x14ac:dyDescent="0.2">
      <c r="A21" s="19"/>
      <c r="B21" s="20" t="s">
        <v>28</v>
      </c>
      <c r="C21" s="20" t="s">
        <v>29</v>
      </c>
      <c r="D21" s="20"/>
      <c r="E21" s="24" t="s">
        <v>34</v>
      </c>
      <c r="F21" s="30"/>
      <c r="G21" s="30"/>
      <c r="H21" s="38"/>
      <c r="I21" s="45" t="s">
        <v>39</v>
      </c>
      <c r="J21" s="15"/>
      <c r="K21" s="29" t="s">
        <v>39</v>
      </c>
    </row>
    <row r="22" spans="1:11" x14ac:dyDescent="0.2">
      <c r="A22" s="19"/>
      <c r="B22" s="20" t="s">
        <v>19</v>
      </c>
      <c r="C22" s="20" t="s">
        <v>29</v>
      </c>
      <c r="D22" s="20"/>
      <c r="E22" s="24" t="s">
        <v>34</v>
      </c>
      <c r="F22" s="30"/>
      <c r="G22" s="30"/>
      <c r="H22" s="38"/>
      <c r="I22" s="45" t="s">
        <v>39</v>
      </c>
      <c r="J22" s="15"/>
      <c r="K22" s="29" t="s">
        <v>39</v>
      </c>
    </row>
    <row r="23" spans="1:11" x14ac:dyDescent="0.2">
      <c r="A23" s="19"/>
      <c r="B23" s="20" t="s">
        <v>20</v>
      </c>
      <c r="C23" s="20" t="s">
        <v>29</v>
      </c>
      <c r="D23" s="20"/>
      <c r="E23" s="24" t="s">
        <v>34</v>
      </c>
      <c r="F23" s="30"/>
      <c r="G23" s="30"/>
      <c r="H23" s="38"/>
      <c r="I23" s="45" t="s">
        <v>39</v>
      </c>
      <c r="J23" s="15"/>
      <c r="K23" s="29" t="s">
        <v>39</v>
      </c>
    </row>
    <row r="24" spans="1:11" x14ac:dyDescent="0.2">
      <c r="A24" s="19"/>
      <c r="B24" s="20" t="s">
        <v>33</v>
      </c>
      <c r="C24" s="20" t="s">
        <v>32</v>
      </c>
      <c r="D24" s="23"/>
      <c r="E24" s="25" t="s">
        <v>34</v>
      </c>
      <c r="F24" s="34"/>
      <c r="G24" s="34"/>
      <c r="H24" s="39"/>
      <c r="I24" s="45" t="s">
        <v>39</v>
      </c>
      <c r="J24" s="15"/>
      <c r="K24" s="29" t="s">
        <v>39</v>
      </c>
    </row>
    <row r="25" spans="1:11" x14ac:dyDescent="0.2">
      <c r="H25" s="15"/>
      <c r="I25" s="15"/>
      <c r="J25" s="15"/>
    </row>
    <row r="26" spans="1:11" x14ac:dyDescent="0.2">
      <c r="A26" s="22" t="s">
        <v>30</v>
      </c>
      <c r="H26" s="15"/>
      <c r="I26" s="15"/>
      <c r="J26" s="15"/>
    </row>
    <row r="27" spans="1:11" x14ac:dyDescent="0.2">
      <c r="A27" s="22" t="s">
        <v>31</v>
      </c>
      <c r="H27" s="15"/>
      <c r="I27" s="15"/>
      <c r="J27" s="15"/>
    </row>
    <row r="30" spans="1:11" ht="12.75" x14ac:dyDescent="0.2">
      <c r="B30" s="47"/>
    </row>
    <row r="31" spans="1:11" ht="12.75" x14ac:dyDescent="0.2">
      <c r="B31"/>
    </row>
    <row r="32" spans="1:11" ht="12.75" x14ac:dyDescent="0.2">
      <c r="B32" s="47"/>
    </row>
    <row r="33" spans="2:2" ht="12.75" x14ac:dyDescent="0.2">
      <c r="B33"/>
    </row>
    <row r="34" spans="2:2" ht="12.75" x14ac:dyDescent="0.2">
      <c r="B34" s="47"/>
    </row>
    <row r="35" spans="2:2" ht="12.75" x14ac:dyDescent="0.2">
      <c r="B35"/>
    </row>
    <row r="36" spans="2:2" ht="12.75" x14ac:dyDescent="0.2">
      <c r="B36" s="47"/>
    </row>
    <row r="37" spans="2:2" ht="12.75" x14ac:dyDescent="0.2">
      <c r="B37"/>
    </row>
    <row r="38" spans="2:2" ht="12.75" x14ac:dyDescent="0.2">
      <c r="B38" s="47"/>
    </row>
  </sheetData>
  <mergeCells count="1">
    <mergeCell ref="E1:H1"/>
  </mergeCells>
  <pageMargins left="0.7" right="0.7" top="0.75" bottom="0.75" header="0.3" footer="0.3"/>
  <pageSetup scale="85" orientation="landscape" r:id="rId1"/>
  <headerFooter>
    <oddFooter>&amp;L&amp;Z&amp;F&amp;RPage &amp;P of &amp;N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F3B55-3C9B-405C-8C25-5AE5F4F4D4EF}">
  <dimension ref="A1:U44"/>
  <sheetViews>
    <sheetView tabSelected="1" topLeftCell="F1" zoomScaleNormal="100" workbookViewId="0">
      <selection activeCell="N34" sqref="N34"/>
    </sheetView>
  </sheetViews>
  <sheetFormatPr defaultColWidth="9.140625" defaultRowHeight="12" x14ac:dyDescent="0.2"/>
  <cols>
    <col min="1" max="1" width="44.7109375" style="2" customWidth="1"/>
    <col min="2" max="3" width="9.7109375" style="2" customWidth="1"/>
    <col min="4" max="4" width="3.7109375" style="2" customWidth="1"/>
    <col min="5" max="5" width="44.7109375" style="2" customWidth="1"/>
    <col min="6" max="7" width="9.7109375" style="2" customWidth="1"/>
    <col min="8" max="8" width="3.7109375" style="2" customWidth="1"/>
    <col min="9" max="9" width="46.28515625" style="2" bestFit="1" customWidth="1"/>
    <col min="10" max="10" width="12.28515625" style="2" bestFit="1" customWidth="1"/>
    <col min="11" max="11" width="13.42578125" style="2" customWidth="1"/>
    <col min="12" max="12" width="12.85546875" style="2" bestFit="1" customWidth="1"/>
    <col min="13" max="13" width="13.42578125" style="2" customWidth="1"/>
    <col min="14" max="14" width="3.7109375" style="2" customWidth="1"/>
    <col min="15" max="15" width="52.7109375" style="2" customWidth="1"/>
    <col min="16" max="21" width="13.7109375" style="2" customWidth="1"/>
    <col min="22" max="16384" width="9.140625" style="2"/>
  </cols>
  <sheetData>
    <row r="1" spans="1:21" ht="18.75" customHeight="1" x14ac:dyDescent="0.25">
      <c r="A1" s="175" t="s">
        <v>87</v>
      </c>
      <c r="B1" s="175"/>
      <c r="C1" s="175"/>
    </row>
    <row r="2" spans="1:21" ht="15.75" x14ac:dyDescent="0.25">
      <c r="A2" s="174" t="s">
        <v>153</v>
      </c>
      <c r="B2" s="174"/>
      <c r="C2" s="174"/>
    </row>
    <row r="3" spans="1:21" ht="15.75" x14ac:dyDescent="0.25">
      <c r="A3" s="131"/>
      <c r="B3" s="131"/>
      <c r="C3" s="131"/>
    </row>
    <row r="4" spans="1:21" ht="12.75" x14ac:dyDescent="0.2">
      <c r="A4" s="132" t="s">
        <v>100</v>
      </c>
      <c r="E4" s="132"/>
      <c r="I4" s="132" t="s">
        <v>99</v>
      </c>
      <c r="O4" s="132" t="s">
        <v>111</v>
      </c>
      <c r="P4" s="181" t="s">
        <v>149</v>
      </c>
      <c r="Q4" s="181"/>
      <c r="R4" s="181"/>
      <c r="S4" s="181"/>
      <c r="T4" s="181"/>
      <c r="U4" s="181"/>
    </row>
    <row r="5" spans="1:21" ht="15.75" customHeight="1" x14ac:dyDescent="0.2"/>
    <row r="6" spans="1:21" ht="12.75" x14ac:dyDescent="0.2">
      <c r="A6" s="6" t="s">
        <v>8</v>
      </c>
      <c r="E6" s="6" t="s">
        <v>9</v>
      </c>
      <c r="I6" s="6" t="s">
        <v>104</v>
      </c>
      <c r="J6"/>
      <c r="K6"/>
      <c r="L6"/>
      <c r="M6"/>
      <c r="O6" s="141" t="s">
        <v>112</v>
      </c>
      <c r="P6" s="182" t="s">
        <v>113</v>
      </c>
      <c r="Q6" s="182" t="s">
        <v>114</v>
      </c>
      <c r="R6" s="182" t="s">
        <v>115</v>
      </c>
      <c r="S6" s="182" t="s">
        <v>116</v>
      </c>
      <c r="T6" s="182" t="s">
        <v>117</v>
      </c>
      <c r="U6" s="185" t="s">
        <v>118</v>
      </c>
    </row>
    <row r="7" spans="1:21" x14ac:dyDescent="0.2">
      <c r="A7" s="7"/>
      <c r="B7" s="73" t="s">
        <v>102</v>
      </c>
      <c r="C7" s="73" t="s">
        <v>105</v>
      </c>
      <c r="E7" s="7"/>
      <c r="F7" s="73" t="s">
        <v>102</v>
      </c>
      <c r="G7" s="73" t="s">
        <v>105</v>
      </c>
      <c r="I7" s="7"/>
      <c r="J7" s="170" t="s">
        <v>102</v>
      </c>
      <c r="K7" s="176" t="s">
        <v>73</v>
      </c>
      <c r="L7" s="178" t="s">
        <v>105</v>
      </c>
      <c r="M7" s="168" t="s">
        <v>73</v>
      </c>
      <c r="O7" s="142" t="s">
        <v>119</v>
      </c>
      <c r="P7" s="183"/>
      <c r="Q7" s="183"/>
      <c r="R7" s="183"/>
      <c r="S7" s="183"/>
      <c r="T7" s="183"/>
      <c r="U7" s="186"/>
    </row>
    <row r="8" spans="1:21" x14ac:dyDescent="0.2">
      <c r="A8" s="4" t="s">
        <v>70</v>
      </c>
      <c r="B8" s="71">
        <v>100000</v>
      </c>
      <c r="C8" s="71">
        <v>100000</v>
      </c>
      <c r="E8" s="4" t="s">
        <v>12</v>
      </c>
      <c r="F8" s="71">
        <v>100000</v>
      </c>
      <c r="G8" s="71">
        <v>100000</v>
      </c>
      <c r="I8" s="4"/>
      <c r="J8" s="171"/>
      <c r="K8" s="177"/>
      <c r="L8" s="179"/>
      <c r="M8" s="169"/>
      <c r="O8" s="143">
        <v>0</v>
      </c>
      <c r="P8" s="184"/>
      <c r="Q8" s="184"/>
      <c r="R8" s="184"/>
      <c r="S8" s="184"/>
      <c r="T8" s="184"/>
      <c r="U8" s="187"/>
    </row>
    <row r="9" spans="1:21" x14ac:dyDescent="0.2">
      <c r="A9" s="4" t="s">
        <v>68</v>
      </c>
      <c r="B9" s="63">
        <v>-8500</v>
      </c>
      <c r="C9" s="63">
        <v>-8500</v>
      </c>
      <c r="E9" s="4" t="str">
        <f>A13</f>
        <v>FICA</v>
      </c>
      <c r="F9" s="62">
        <f>F8*C20</f>
        <v>7650</v>
      </c>
      <c r="G9" s="62">
        <f>G8*C20</f>
        <v>7650</v>
      </c>
      <c r="I9" s="4" t="s">
        <v>71</v>
      </c>
      <c r="J9" s="71">
        <v>50000</v>
      </c>
      <c r="K9" s="102"/>
      <c r="L9" s="92">
        <v>50000</v>
      </c>
      <c r="M9" s="64"/>
      <c r="O9" s="4" t="s">
        <v>145</v>
      </c>
      <c r="P9" s="146"/>
      <c r="Q9" s="145"/>
      <c r="R9" s="146"/>
      <c r="S9" s="145"/>
      <c r="T9" s="147">
        <f>ROUNDUP($P9,0)-$Q9</f>
        <v>0</v>
      </c>
      <c r="U9" s="148">
        <f>ROUNDUP($R9,0)-$S9</f>
        <v>0</v>
      </c>
    </row>
    <row r="10" spans="1:21" x14ac:dyDescent="0.2">
      <c r="A10" s="79" t="s">
        <v>6</v>
      </c>
      <c r="B10" s="80">
        <f>SUM(B8:B9)</f>
        <v>91500</v>
      </c>
      <c r="C10" s="80">
        <f>SUM(C8:C9)</f>
        <v>91500</v>
      </c>
      <c r="E10" s="4" t="str">
        <f>A14</f>
        <v>Retirement</v>
      </c>
      <c r="F10" s="62">
        <f>F8*C21</f>
        <v>24670</v>
      </c>
      <c r="G10" s="62">
        <f>G8*C24</f>
        <v>14240</v>
      </c>
      <c r="I10" s="4" t="str">
        <f>A13</f>
        <v>FICA</v>
      </c>
      <c r="J10" s="62">
        <f>J9*C20</f>
        <v>3825</v>
      </c>
      <c r="K10" s="102"/>
      <c r="L10" s="93">
        <f>L9*C20</f>
        <v>3825</v>
      </c>
      <c r="M10" s="64"/>
      <c r="O10" s="75" t="s">
        <v>120</v>
      </c>
      <c r="P10" s="144"/>
      <c r="Q10" s="145"/>
      <c r="R10" s="146"/>
      <c r="S10" s="145"/>
      <c r="T10" s="147">
        <f>ROUNDUP($P10,0)-$Q10</f>
        <v>0</v>
      </c>
      <c r="U10" s="148">
        <f>ROUNDUP($R10,0)-$S10</f>
        <v>0</v>
      </c>
    </row>
    <row r="11" spans="1:21" x14ac:dyDescent="0.2">
      <c r="A11" s="4"/>
      <c r="B11" s="62"/>
      <c r="C11" s="62"/>
      <c r="E11" s="4" t="s">
        <v>0</v>
      </c>
      <c r="F11" s="63">
        <v>8500</v>
      </c>
      <c r="G11" s="63">
        <v>8500</v>
      </c>
      <c r="I11" s="4" t="str">
        <f>A14</f>
        <v>Retirement</v>
      </c>
      <c r="J11" s="62">
        <f>J9*C21</f>
        <v>12335</v>
      </c>
      <c r="K11" s="102"/>
      <c r="L11" s="93">
        <f>L9*C24</f>
        <v>7120</v>
      </c>
      <c r="M11" s="64"/>
      <c r="O11" s="75" t="s">
        <v>121</v>
      </c>
      <c r="P11" s="144"/>
      <c r="Q11" s="145"/>
      <c r="R11" s="146"/>
      <c r="S11" s="145"/>
      <c r="T11" s="147">
        <f t="shared" ref="T11:T37" si="0">ROUNDUP($P11,0)-$Q11</f>
        <v>0</v>
      </c>
      <c r="U11" s="148">
        <f t="shared" ref="U11:U37" si="1">ROUNDUP($R11,0)-$S11</f>
        <v>0</v>
      </c>
    </row>
    <row r="12" spans="1:21" x14ac:dyDescent="0.2">
      <c r="A12" s="4" t="s">
        <v>67</v>
      </c>
      <c r="B12" s="62">
        <f>B10/(1+B28)</f>
        <v>69150.544135429271</v>
      </c>
      <c r="C12" s="62">
        <f>C10/(1+B29)</f>
        <v>79579.057227343888</v>
      </c>
      <c r="E12" s="4"/>
      <c r="F12" s="62"/>
      <c r="G12" s="62"/>
      <c r="I12" s="4" t="s">
        <v>0</v>
      </c>
      <c r="J12" s="85" t="s">
        <v>42</v>
      </c>
      <c r="K12" s="103"/>
      <c r="L12" s="108" t="s">
        <v>42</v>
      </c>
      <c r="M12" s="104"/>
      <c r="O12" s="75" t="s">
        <v>122</v>
      </c>
      <c r="P12" s="144"/>
      <c r="Q12" s="145"/>
      <c r="R12" s="146"/>
      <c r="S12" s="145"/>
      <c r="T12" s="147">
        <f t="shared" si="0"/>
        <v>0</v>
      </c>
      <c r="U12" s="148">
        <f t="shared" si="1"/>
        <v>0</v>
      </c>
    </row>
    <row r="13" spans="1:21" x14ac:dyDescent="0.2">
      <c r="A13" s="4" t="s">
        <v>4</v>
      </c>
      <c r="B13" s="62">
        <f>B12*C20</f>
        <v>5290.0166263603387</v>
      </c>
      <c r="C13" s="62">
        <f>C12*C20</f>
        <v>6087.7978778918077</v>
      </c>
      <c r="E13" s="79" t="s">
        <v>14</v>
      </c>
      <c r="F13" s="80">
        <f>SUM(F8:F11)</f>
        <v>140820</v>
      </c>
      <c r="G13" s="80">
        <f>SUM(G8:G11)</f>
        <v>130390</v>
      </c>
      <c r="I13" s="79" t="s">
        <v>74</v>
      </c>
      <c r="J13" s="80">
        <f>SUM(J9:J12)</f>
        <v>66160</v>
      </c>
      <c r="K13" s="88"/>
      <c r="L13" s="94">
        <f>SUM(L9:L12)</f>
        <v>60945</v>
      </c>
      <c r="M13" s="80"/>
      <c r="O13" s="4" t="s">
        <v>123</v>
      </c>
      <c r="P13" s="149"/>
      <c r="Q13" s="145"/>
      <c r="R13" s="149"/>
      <c r="S13" s="145"/>
      <c r="T13" s="147">
        <f t="shared" si="0"/>
        <v>0</v>
      </c>
      <c r="U13" s="148">
        <f t="shared" si="1"/>
        <v>0</v>
      </c>
    </row>
    <row r="14" spans="1:21" x14ac:dyDescent="0.2">
      <c r="A14" s="4" t="s">
        <v>79</v>
      </c>
      <c r="B14" s="62">
        <f>B12*C21</f>
        <v>17059.439238210402</v>
      </c>
      <c r="C14" s="62">
        <f>C12*C24</f>
        <v>11332.057749173769</v>
      </c>
      <c r="E14" s="4"/>
      <c r="F14" s="65"/>
      <c r="G14" s="65"/>
      <c r="I14" s="4"/>
      <c r="J14" s="63"/>
      <c r="K14" s="89"/>
      <c r="L14" s="95"/>
      <c r="M14" s="63"/>
      <c r="O14" s="4" t="s">
        <v>124</v>
      </c>
      <c r="P14" s="146"/>
      <c r="Q14" s="145"/>
      <c r="R14" s="146"/>
      <c r="S14" s="145"/>
      <c r="T14" s="147">
        <f t="shared" si="0"/>
        <v>0</v>
      </c>
      <c r="U14" s="148">
        <f t="shared" si="1"/>
        <v>0</v>
      </c>
    </row>
    <row r="15" spans="1:21" x14ac:dyDescent="0.2">
      <c r="A15" s="4" t="s">
        <v>0</v>
      </c>
      <c r="B15" s="63">
        <f>C26</f>
        <v>8500</v>
      </c>
      <c r="C15" s="63">
        <f>C26</f>
        <v>8500</v>
      </c>
      <c r="E15" s="11"/>
      <c r="F15" s="11"/>
      <c r="G15" s="11"/>
      <c r="I15" s="66"/>
      <c r="J15" s="67"/>
      <c r="K15" s="67"/>
      <c r="L15" s="96"/>
      <c r="M15" s="100"/>
      <c r="O15" s="150" t="s">
        <v>125</v>
      </c>
      <c r="P15" s="151"/>
      <c r="Q15" s="152"/>
      <c r="R15" s="151"/>
      <c r="S15" s="152"/>
      <c r="T15" s="153">
        <f t="shared" si="0"/>
        <v>0</v>
      </c>
      <c r="U15" s="154">
        <f t="shared" si="1"/>
        <v>0</v>
      </c>
    </row>
    <row r="16" spans="1:21" x14ac:dyDescent="0.2">
      <c r="A16" s="77" t="s">
        <v>7</v>
      </c>
      <c r="B16" s="78">
        <f>SUM(B12:B15)</f>
        <v>100000.00000000001</v>
      </c>
      <c r="C16" s="78">
        <f>SUM(C12:C15)</f>
        <v>105498.91285440946</v>
      </c>
      <c r="I16" s="4" t="s">
        <v>89</v>
      </c>
      <c r="J16" s="121">
        <v>0.02</v>
      </c>
      <c r="K16" s="105"/>
      <c r="L16" s="122">
        <v>0.02</v>
      </c>
      <c r="M16" s="106"/>
      <c r="O16" s="4" t="s">
        <v>126</v>
      </c>
      <c r="P16" s="146"/>
      <c r="Q16" s="145"/>
      <c r="R16" s="146"/>
      <c r="S16" s="145"/>
      <c r="T16" s="147">
        <f t="shared" si="0"/>
        <v>0</v>
      </c>
      <c r="U16" s="148">
        <f t="shared" si="1"/>
        <v>0</v>
      </c>
    </row>
    <row r="17" spans="1:21" x14ac:dyDescent="0.2">
      <c r="I17" s="4" t="s">
        <v>110</v>
      </c>
      <c r="J17" s="123">
        <f>J9*(1+J16)</f>
        <v>51000</v>
      </c>
      <c r="K17" s="124">
        <f>J17-J9</f>
        <v>1000</v>
      </c>
      <c r="L17" s="125">
        <f>L9*(1+L16)</f>
        <v>51000</v>
      </c>
      <c r="M17" s="123">
        <f>L17-L9</f>
        <v>1000</v>
      </c>
      <c r="O17" s="4" t="s">
        <v>127</v>
      </c>
      <c r="P17" s="146"/>
      <c r="Q17" s="145"/>
      <c r="R17" s="146"/>
      <c r="S17" s="145"/>
      <c r="T17" s="147">
        <f t="shared" si="0"/>
        <v>0</v>
      </c>
      <c r="U17" s="148">
        <f t="shared" si="1"/>
        <v>0</v>
      </c>
    </row>
    <row r="18" spans="1:21" ht="12.75" x14ac:dyDescent="0.2">
      <c r="A18" s="8"/>
      <c r="B18" s="9"/>
      <c r="C18" s="10"/>
      <c r="E18" s="6" t="s">
        <v>66</v>
      </c>
      <c r="F18"/>
      <c r="G18"/>
      <c r="I18" s="4" t="str">
        <f>A13</f>
        <v>FICA</v>
      </c>
      <c r="J18" s="62">
        <f>J17*C20</f>
        <v>3901.5</v>
      </c>
      <c r="K18" s="90">
        <f>J18-J10</f>
        <v>76.5</v>
      </c>
      <c r="L18" s="97">
        <f>L17*C20</f>
        <v>3901.5</v>
      </c>
      <c r="M18" s="62">
        <f>L18-L10</f>
        <v>76.5</v>
      </c>
      <c r="O18" s="4" t="s">
        <v>128</v>
      </c>
      <c r="P18" s="146"/>
      <c r="Q18" s="145"/>
      <c r="R18" s="146"/>
      <c r="S18" s="145"/>
      <c r="T18" s="147">
        <f>ROUNDUP($P18,0)-$Q18</f>
        <v>0</v>
      </c>
      <c r="U18" s="148">
        <f>ROUNDUP($R18,0)-$S18</f>
        <v>0</v>
      </c>
    </row>
    <row r="19" spans="1:21" x14ac:dyDescent="0.2">
      <c r="A19" s="52" t="s">
        <v>1</v>
      </c>
      <c r="B19" s="53" t="s">
        <v>2</v>
      </c>
      <c r="C19" s="54" t="s">
        <v>3</v>
      </c>
      <c r="E19" s="7"/>
      <c r="F19" s="73" t="s">
        <v>109</v>
      </c>
      <c r="G19" s="133"/>
      <c r="I19" s="4" t="str">
        <f>A14</f>
        <v>Retirement</v>
      </c>
      <c r="J19" s="62">
        <f>J17*C21</f>
        <v>12581.7</v>
      </c>
      <c r="K19" s="90">
        <f>J19-J11</f>
        <v>246.70000000000073</v>
      </c>
      <c r="L19" s="97">
        <f>L17*C24</f>
        <v>7262.4</v>
      </c>
      <c r="M19" s="62">
        <f>L19-L11</f>
        <v>142.39999999999964</v>
      </c>
      <c r="O19" s="4" t="s">
        <v>129</v>
      </c>
      <c r="P19" s="146"/>
      <c r="Q19" s="145"/>
      <c r="R19" s="146"/>
      <c r="S19" s="145"/>
      <c r="T19" s="147">
        <f t="shared" si="0"/>
        <v>0</v>
      </c>
      <c r="U19" s="148">
        <f t="shared" si="1"/>
        <v>0</v>
      </c>
    </row>
    <row r="20" spans="1:21" x14ac:dyDescent="0.2">
      <c r="A20" s="55" t="s">
        <v>4</v>
      </c>
      <c r="B20" s="56">
        <v>618100</v>
      </c>
      <c r="C20" s="57">
        <v>7.6499999999999999E-2</v>
      </c>
      <c r="E20" s="4" t="s">
        <v>12</v>
      </c>
      <c r="F20" s="71">
        <v>50000</v>
      </c>
      <c r="G20" s="48"/>
      <c r="I20" s="4" t="s">
        <v>0</v>
      </c>
      <c r="J20" s="86" t="s">
        <v>42</v>
      </c>
      <c r="K20" s="107" t="s">
        <v>42</v>
      </c>
      <c r="L20" s="98" t="s">
        <v>42</v>
      </c>
      <c r="M20" s="86" t="s">
        <v>42</v>
      </c>
      <c r="O20" s="4" t="s">
        <v>130</v>
      </c>
      <c r="P20" s="149"/>
      <c r="Q20" s="155"/>
      <c r="R20" s="149"/>
      <c r="S20" s="155"/>
      <c r="T20" s="147">
        <f t="shared" si="0"/>
        <v>0</v>
      </c>
      <c r="U20" s="148">
        <f t="shared" si="1"/>
        <v>0</v>
      </c>
    </row>
    <row r="21" spans="1:21" x14ac:dyDescent="0.2">
      <c r="A21" s="55" t="s">
        <v>107</v>
      </c>
      <c r="B21" s="56">
        <v>618200</v>
      </c>
      <c r="C21" s="57">
        <v>0.2467</v>
      </c>
      <c r="E21" s="4" t="str">
        <f>A13</f>
        <v>FICA</v>
      </c>
      <c r="F21" s="62">
        <f>F20*C20</f>
        <v>3825</v>
      </c>
      <c r="G21" s="48"/>
      <c r="I21" s="77" t="s">
        <v>75</v>
      </c>
      <c r="J21" s="101">
        <f>SUM(J17:J20)</f>
        <v>67483.199999999997</v>
      </c>
      <c r="K21" s="109">
        <f>SUM(K17:K20)</f>
        <v>1323.2000000000007</v>
      </c>
      <c r="L21" s="99">
        <f>SUM(L17:L20)</f>
        <v>62163.9</v>
      </c>
      <c r="M21" s="101">
        <f>SUM(M17:M20)</f>
        <v>1218.8999999999996</v>
      </c>
      <c r="O21" s="4" t="s">
        <v>158</v>
      </c>
      <c r="P21" s="149"/>
      <c r="Q21" s="155"/>
      <c r="R21" s="149"/>
      <c r="S21" s="155"/>
      <c r="T21" s="147"/>
      <c r="U21" s="148"/>
    </row>
    <row r="22" spans="1:21" x14ac:dyDescent="0.2">
      <c r="A22" s="55" t="s">
        <v>108</v>
      </c>
      <c r="B22" s="56">
        <v>618700</v>
      </c>
      <c r="C22" s="57">
        <v>7.3300000000000004E-2</v>
      </c>
      <c r="E22" s="4" t="s">
        <v>150</v>
      </c>
      <c r="F22" s="62">
        <f>F20*C25</f>
        <v>14835.000000000002</v>
      </c>
      <c r="G22" s="48"/>
      <c r="O22" s="4" t="s">
        <v>131</v>
      </c>
      <c r="P22" s="146"/>
      <c r="Q22" s="145"/>
      <c r="R22" s="146"/>
      <c r="S22" s="145"/>
      <c r="T22" s="147">
        <f t="shared" si="0"/>
        <v>0</v>
      </c>
      <c r="U22" s="148">
        <f t="shared" si="1"/>
        <v>0</v>
      </c>
    </row>
    <row r="23" spans="1:21" x14ac:dyDescent="0.2">
      <c r="A23" s="55" t="s">
        <v>108</v>
      </c>
      <c r="B23" s="56">
        <v>618710</v>
      </c>
      <c r="C23" s="57">
        <v>6.9099999999999995E-2</v>
      </c>
      <c r="E23" s="4" t="s">
        <v>0</v>
      </c>
      <c r="F23" s="63">
        <f>C26</f>
        <v>8500</v>
      </c>
      <c r="G23" s="48"/>
      <c r="J23" s="48"/>
      <c r="K23" s="48"/>
      <c r="M23" s="48"/>
      <c r="O23" s="4" t="s">
        <v>132</v>
      </c>
      <c r="P23" s="146"/>
      <c r="Q23" s="145"/>
      <c r="R23" s="146"/>
      <c r="S23" s="145"/>
      <c r="T23" s="147">
        <f t="shared" si="0"/>
        <v>0</v>
      </c>
      <c r="U23" s="148">
        <f t="shared" si="1"/>
        <v>0</v>
      </c>
    </row>
    <row r="24" spans="1:21" ht="12.75" x14ac:dyDescent="0.2">
      <c r="A24" s="55" t="s">
        <v>154</v>
      </c>
      <c r="B24" s="50"/>
      <c r="C24" s="165">
        <f>SUM(C22:C23)</f>
        <v>0.1424</v>
      </c>
      <c r="E24" s="79" t="s">
        <v>14</v>
      </c>
      <c r="F24" s="80">
        <f>SUM(F20:F23)</f>
        <v>77160</v>
      </c>
      <c r="G24" s="134"/>
      <c r="I24" s="6" t="s">
        <v>76</v>
      </c>
      <c r="J24"/>
      <c r="K24"/>
      <c r="L24"/>
      <c r="M24"/>
      <c r="O24" s="4" t="s">
        <v>133</v>
      </c>
      <c r="P24" s="146"/>
      <c r="Q24" s="145"/>
      <c r="R24" s="146"/>
      <c r="S24" s="145"/>
      <c r="T24" s="147">
        <f t="shared" si="0"/>
        <v>0</v>
      </c>
      <c r="U24" s="148">
        <f t="shared" si="1"/>
        <v>0</v>
      </c>
    </row>
    <row r="25" spans="1:21" x14ac:dyDescent="0.2">
      <c r="A25" s="55" t="s">
        <v>13</v>
      </c>
      <c r="B25" s="56">
        <v>618800</v>
      </c>
      <c r="C25" s="57">
        <v>0.29670000000000002</v>
      </c>
      <c r="D25" s="129" t="s">
        <v>10</v>
      </c>
      <c r="E25" s="4"/>
      <c r="F25" s="63"/>
      <c r="I25" s="7"/>
      <c r="J25" s="170" t="s">
        <v>109</v>
      </c>
      <c r="K25" s="168" t="s">
        <v>73</v>
      </c>
      <c r="L25" s="172"/>
      <c r="M25" s="173"/>
      <c r="O25" s="4" t="s">
        <v>134</v>
      </c>
      <c r="P25" s="146"/>
      <c r="Q25" s="145"/>
      <c r="R25" s="146"/>
      <c r="S25" s="145"/>
      <c r="T25" s="147">
        <f t="shared" si="0"/>
        <v>0</v>
      </c>
      <c r="U25" s="148">
        <f t="shared" si="1"/>
        <v>0</v>
      </c>
    </row>
    <row r="26" spans="1:21" x14ac:dyDescent="0.2">
      <c r="A26" s="55" t="s">
        <v>62</v>
      </c>
      <c r="B26" s="56">
        <v>618300</v>
      </c>
      <c r="C26" s="127">
        <v>8500</v>
      </c>
      <c r="E26" s="66"/>
      <c r="F26" s="137"/>
      <c r="I26" s="4"/>
      <c r="J26" s="171"/>
      <c r="K26" s="169"/>
      <c r="L26" s="172"/>
      <c r="M26" s="173"/>
      <c r="O26" s="4" t="s">
        <v>148</v>
      </c>
      <c r="P26" s="146">
        <f>(SUM(P9:P17)+SUM(P20:P22))*$C$20</f>
        <v>0</v>
      </c>
      <c r="Q26" s="145"/>
      <c r="R26" s="146">
        <f>(SUM(R9:R17)+SUM(R20:R22))*$C$20</f>
        <v>0</v>
      </c>
      <c r="S26" s="156"/>
      <c r="T26" s="147">
        <f t="shared" si="0"/>
        <v>0</v>
      </c>
      <c r="U26" s="148">
        <f t="shared" si="1"/>
        <v>0</v>
      </c>
    </row>
    <row r="27" spans="1:21" ht="13.5" x14ac:dyDescent="0.2">
      <c r="A27" s="55"/>
      <c r="B27" s="50"/>
      <c r="C27" s="51"/>
      <c r="E27" s="4" t="s">
        <v>70</v>
      </c>
      <c r="F27" s="74">
        <v>50000</v>
      </c>
      <c r="G27" s="135"/>
      <c r="I27" s="4" t="s">
        <v>71</v>
      </c>
      <c r="J27" s="71">
        <v>50000</v>
      </c>
      <c r="K27" s="64"/>
      <c r="L27" s="48"/>
      <c r="M27" s="135"/>
      <c r="O27" s="4" t="s">
        <v>135</v>
      </c>
      <c r="P27" s="146">
        <f>(SUM(P10:P15)+SUM(P20))*$C$21</f>
        <v>0</v>
      </c>
      <c r="Q27" s="145"/>
      <c r="R27" s="146">
        <f>(SUM(R10:R15)+SUM(R20))*$C$21</f>
        <v>0</v>
      </c>
      <c r="S27" s="156"/>
      <c r="T27" s="147">
        <f t="shared" si="0"/>
        <v>0</v>
      </c>
      <c r="U27" s="148">
        <f t="shared" si="1"/>
        <v>0</v>
      </c>
    </row>
    <row r="28" spans="1:21" ht="13.5" x14ac:dyDescent="0.2">
      <c r="A28" s="55" t="s">
        <v>103</v>
      </c>
      <c r="B28" s="58">
        <f>SUM(C20+C21)</f>
        <v>0.32319999999999999</v>
      </c>
      <c r="C28" s="51"/>
      <c r="E28" s="4" t="s">
        <v>64</v>
      </c>
      <c r="F28" s="63">
        <f>-C26</f>
        <v>-8500</v>
      </c>
      <c r="G28" s="135"/>
      <c r="I28" s="4" t="str">
        <f>A13</f>
        <v>FICA</v>
      </c>
      <c r="J28" s="62">
        <f>J27*C20</f>
        <v>3825</v>
      </c>
      <c r="K28" s="64"/>
      <c r="L28" s="48"/>
      <c r="M28" s="135"/>
      <c r="O28" s="4" t="s">
        <v>136</v>
      </c>
      <c r="P28" s="146"/>
      <c r="Q28" s="156"/>
      <c r="R28" s="146"/>
      <c r="S28" s="156"/>
      <c r="T28" s="147">
        <f t="shared" si="0"/>
        <v>0</v>
      </c>
      <c r="U28" s="148">
        <f t="shared" si="1"/>
        <v>0</v>
      </c>
    </row>
    <row r="29" spans="1:21" ht="13.5" x14ac:dyDescent="0.2">
      <c r="A29" s="55" t="s">
        <v>106</v>
      </c>
      <c r="B29" s="58">
        <f>C20+C22</f>
        <v>0.14979999999999999</v>
      </c>
      <c r="C29" s="51"/>
      <c r="E29" s="79" t="s">
        <v>6</v>
      </c>
      <c r="F29" s="80">
        <f>SUM(F27:F28)</f>
        <v>41500</v>
      </c>
      <c r="G29" s="84"/>
      <c r="I29" s="4" t="str">
        <f>E22</f>
        <v>LEO Retirement</v>
      </c>
      <c r="J29" s="62">
        <f>J27*C25</f>
        <v>14835.000000000002</v>
      </c>
      <c r="K29" s="64"/>
      <c r="L29" s="48"/>
      <c r="M29" s="135"/>
      <c r="O29" s="157" t="s">
        <v>144</v>
      </c>
      <c r="P29" s="146">
        <f>$O$8*$C$26</f>
        <v>0</v>
      </c>
      <c r="Q29" s="145"/>
      <c r="R29" s="146">
        <f>$O$8*$C$26</f>
        <v>0</v>
      </c>
      <c r="S29" s="145"/>
      <c r="T29" s="147">
        <f t="shared" si="0"/>
        <v>0</v>
      </c>
      <c r="U29" s="148">
        <f t="shared" si="1"/>
        <v>0</v>
      </c>
    </row>
    <row r="30" spans="1:21" ht="13.5" x14ac:dyDescent="0.2">
      <c r="A30" s="130" t="s">
        <v>36</v>
      </c>
      <c r="B30" s="60">
        <f>SUM(C20+C25)</f>
        <v>0.37320000000000003</v>
      </c>
      <c r="C30" s="61"/>
      <c r="E30" s="4"/>
      <c r="F30" s="62"/>
      <c r="I30" s="4" t="s">
        <v>0</v>
      </c>
      <c r="J30" s="85" t="s">
        <v>42</v>
      </c>
      <c r="K30" s="104"/>
      <c r="L30" s="138"/>
      <c r="M30" s="135"/>
      <c r="O30" s="4" t="s">
        <v>143</v>
      </c>
      <c r="P30" s="146"/>
      <c r="Q30" s="145"/>
      <c r="R30" s="146"/>
      <c r="S30" s="145"/>
      <c r="T30" s="147">
        <f>ROUNDUP($P30,0)-$Q30</f>
        <v>0</v>
      </c>
      <c r="U30" s="148">
        <f>ROUNDUP($R30,0)-$S30</f>
        <v>0</v>
      </c>
    </row>
    <row r="31" spans="1:21" x14ac:dyDescent="0.2">
      <c r="E31" s="4" t="s">
        <v>67</v>
      </c>
      <c r="F31" s="62">
        <f>F29/1.3109</f>
        <v>31657.639789457626</v>
      </c>
      <c r="G31" s="135"/>
      <c r="I31" s="79" t="s">
        <v>74</v>
      </c>
      <c r="J31" s="80">
        <f>SUM(J27:J30)</f>
        <v>68660</v>
      </c>
      <c r="K31" s="80"/>
      <c r="L31" s="134"/>
      <c r="M31" s="84"/>
      <c r="O31" s="4" t="s">
        <v>137</v>
      </c>
      <c r="P31" s="146"/>
      <c r="Q31" s="145"/>
      <c r="R31" s="146"/>
      <c r="S31" s="145"/>
      <c r="T31" s="147">
        <f t="shared" si="0"/>
        <v>0</v>
      </c>
      <c r="U31" s="148">
        <f t="shared" si="1"/>
        <v>0</v>
      </c>
    </row>
    <row r="32" spans="1:21" ht="13.5" x14ac:dyDescent="0.2">
      <c r="E32" s="4" t="str">
        <f>A13</f>
        <v>FICA</v>
      </c>
      <c r="F32" s="62">
        <f>F31*C20</f>
        <v>2421.8094438935082</v>
      </c>
      <c r="G32" s="135"/>
      <c r="I32" s="4"/>
      <c r="J32" s="63"/>
      <c r="K32" s="63"/>
      <c r="M32" s="135"/>
      <c r="O32" s="4" t="s">
        <v>156</v>
      </c>
      <c r="P32" s="146"/>
      <c r="Q32" s="145"/>
      <c r="R32" s="146"/>
      <c r="S32" s="145"/>
      <c r="T32" s="147">
        <f t="shared" si="0"/>
        <v>0</v>
      </c>
      <c r="U32" s="148">
        <f t="shared" si="1"/>
        <v>0</v>
      </c>
    </row>
    <row r="33" spans="1:21" x14ac:dyDescent="0.2">
      <c r="E33" s="4" t="str">
        <f>E22</f>
        <v>LEO Retirement</v>
      </c>
      <c r="F33" s="62">
        <f>F31*C25</f>
        <v>9392.8217255320778</v>
      </c>
      <c r="G33" s="135"/>
      <c r="I33" s="66"/>
      <c r="J33" s="67"/>
      <c r="K33" s="137"/>
      <c r="M33" s="135"/>
      <c r="O33" s="4" t="s">
        <v>138</v>
      </c>
      <c r="P33" s="149"/>
      <c r="Q33" s="145"/>
      <c r="R33" s="146"/>
      <c r="S33" s="145"/>
      <c r="T33" s="147">
        <f t="shared" si="0"/>
        <v>0</v>
      </c>
      <c r="U33" s="148">
        <f t="shared" si="1"/>
        <v>0</v>
      </c>
    </row>
    <row r="34" spans="1:21" x14ac:dyDescent="0.2">
      <c r="E34" s="4" t="s">
        <v>0</v>
      </c>
      <c r="F34" s="63">
        <f>C26</f>
        <v>8500</v>
      </c>
      <c r="G34" s="136"/>
      <c r="I34" s="4" t="s">
        <v>89</v>
      </c>
      <c r="J34" s="121">
        <v>0.02</v>
      </c>
      <c r="K34" s="106"/>
      <c r="L34" s="139"/>
      <c r="M34" s="139"/>
      <c r="O34" s="4" t="s">
        <v>139</v>
      </c>
      <c r="P34" s="146">
        <f>P9*$C$25</f>
        <v>0</v>
      </c>
      <c r="Q34" s="145"/>
      <c r="R34" s="146">
        <f>R9*$C$25</f>
        <v>0</v>
      </c>
      <c r="S34" s="145"/>
      <c r="T34" s="147">
        <f t="shared" si="0"/>
        <v>0</v>
      </c>
      <c r="U34" s="148">
        <f t="shared" si="1"/>
        <v>0</v>
      </c>
    </row>
    <row r="35" spans="1:21" x14ac:dyDescent="0.2">
      <c r="A35" s="1" t="s">
        <v>65</v>
      </c>
      <c r="E35" s="77" t="s">
        <v>7</v>
      </c>
      <c r="F35" s="78">
        <f>SUM(F31:F34)</f>
        <v>51972.270958883215</v>
      </c>
      <c r="G35" s="84"/>
      <c r="I35" s="4" t="s">
        <v>110</v>
      </c>
      <c r="J35" s="123">
        <f>J27*(1+J34)</f>
        <v>51000</v>
      </c>
      <c r="K35" s="123">
        <f>J35-J27</f>
        <v>1000</v>
      </c>
      <c r="L35" s="48"/>
      <c r="M35" s="135"/>
      <c r="O35" s="55" t="s">
        <v>140</v>
      </c>
      <c r="P35" s="149"/>
      <c r="Q35" s="145"/>
      <c r="R35" s="146"/>
      <c r="S35" s="145"/>
      <c r="T35" s="147">
        <f t="shared" si="0"/>
        <v>0</v>
      </c>
      <c r="U35" s="148">
        <f t="shared" si="1"/>
        <v>0</v>
      </c>
    </row>
    <row r="36" spans="1:21" ht="12.75" x14ac:dyDescent="0.2">
      <c r="A36" s="126" t="s">
        <v>152</v>
      </c>
      <c r="I36" s="4" t="str">
        <f>A13</f>
        <v>FICA</v>
      </c>
      <c r="J36" s="62">
        <f>J35*C20</f>
        <v>3901.5</v>
      </c>
      <c r="K36" s="62">
        <f>J36-J28</f>
        <v>76.5</v>
      </c>
      <c r="L36" s="135"/>
      <c r="M36" s="135"/>
      <c r="O36" s="55" t="s">
        <v>140</v>
      </c>
      <c r="P36" s="146"/>
      <c r="Q36" s="145"/>
      <c r="R36" s="146"/>
      <c r="S36" s="145"/>
      <c r="T36" s="147">
        <f t="shared" si="0"/>
        <v>0</v>
      </c>
      <c r="U36" s="148">
        <f t="shared" si="1"/>
        <v>0</v>
      </c>
    </row>
    <row r="37" spans="1:21" x14ac:dyDescent="0.2">
      <c r="I37" s="4" t="str">
        <f>E22</f>
        <v>LEO Retirement</v>
      </c>
      <c r="J37" s="62">
        <f>J35*C25</f>
        <v>15131.7</v>
      </c>
      <c r="K37" s="62">
        <f>J37-J29</f>
        <v>296.69999999999891</v>
      </c>
      <c r="L37" s="135"/>
      <c r="M37" s="135"/>
      <c r="O37" s="130" t="s">
        <v>140</v>
      </c>
      <c r="P37" s="151"/>
      <c r="Q37" s="152"/>
      <c r="R37" s="151"/>
      <c r="S37" s="152"/>
      <c r="T37" s="153">
        <f t="shared" si="0"/>
        <v>0</v>
      </c>
      <c r="U37" s="154">
        <f t="shared" si="1"/>
        <v>0</v>
      </c>
    </row>
    <row r="38" spans="1:21" x14ac:dyDescent="0.2">
      <c r="A38" s="128" t="s">
        <v>155</v>
      </c>
      <c r="I38" s="4" t="s">
        <v>0</v>
      </c>
      <c r="J38" s="86" t="s">
        <v>42</v>
      </c>
      <c r="K38" s="86" t="s">
        <v>42</v>
      </c>
      <c r="L38" s="140"/>
      <c r="M38" s="140"/>
      <c r="P38" s="48"/>
      <c r="Q38" s="48"/>
      <c r="R38" s="48"/>
      <c r="S38" s="48"/>
      <c r="T38" s="48"/>
      <c r="U38" s="48"/>
    </row>
    <row r="39" spans="1:21" ht="15" x14ac:dyDescent="0.25">
      <c r="I39" s="79" t="s">
        <v>75</v>
      </c>
      <c r="J39" s="87">
        <f>SUM(J35:J38)</f>
        <v>70033.2</v>
      </c>
      <c r="K39" s="101">
        <f>SUM(K35:K38)</f>
        <v>1373.1999999999989</v>
      </c>
      <c r="L39" s="84"/>
      <c r="M39" s="84"/>
      <c r="O39" s="158" t="s">
        <v>141</v>
      </c>
      <c r="P39" s="159"/>
      <c r="Q39" s="159"/>
      <c r="R39" s="159"/>
      <c r="S39" s="159"/>
      <c r="T39" s="159"/>
      <c r="U39" s="160"/>
    </row>
    <row r="40" spans="1:21" x14ac:dyDescent="0.2">
      <c r="I40" s="11"/>
      <c r="J40" s="82"/>
      <c r="K40" s="82"/>
      <c r="L40" s="136"/>
      <c r="M40" s="135"/>
      <c r="O40" s="161" t="s">
        <v>142</v>
      </c>
      <c r="P40" s="162">
        <f t="shared" ref="P40:U40" si="2">SUM(P9:P37)</f>
        <v>0</v>
      </c>
      <c r="Q40" s="163">
        <f t="shared" si="2"/>
        <v>0</v>
      </c>
      <c r="R40" s="163">
        <f t="shared" si="2"/>
        <v>0</v>
      </c>
      <c r="S40" s="163">
        <f t="shared" si="2"/>
        <v>0</v>
      </c>
      <c r="T40" s="163">
        <f t="shared" si="2"/>
        <v>0</v>
      </c>
      <c r="U40" s="164">
        <f t="shared" si="2"/>
        <v>0</v>
      </c>
    </row>
    <row r="41" spans="1:21" x14ac:dyDescent="0.2">
      <c r="I41" s="1"/>
      <c r="J41" s="84"/>
      <c r="K41" s="84"/>
      <c r="L41" s="84"/>
      <c r="M41" s="84"/>
      <c r="P41" s="135"/>
      <c r="R41" s="135"/>
      <c r="S41" s="135"/>
    </row>
    <row r="42" spans="1:21" ht="27.95" customHeight="1" x14ac:dyDescent="0.2">
      <c r="O42" s="180" t="s">
        <v>146</v>
      </c>
      <c r="P42" s="180"/>
      <c r="Q42" s="180"/>
      <c r="R42" s="180"/>
      <c r="S42" s="180"/>
      <c r="T42" s="180"/>
      <c r="U42" s="180"/>
    </row>
    <row r="43" spans="1:21" ht="27.95" customHeight="1" x14ac:dyDescent="0.2">
      <c r="O43" s="180" t="s">
        <v>147</v>
      </c>
      <c r="P43" s="180"/>
      <c r="Q43" s="180"/>
      <c r="R43" s="180"/>
      <c r="S43" s="180"/>
      <c r="T43" s="180"/>
      <c r="U43" s="180"/>
    </row>
    <row r="44" spans="1:21" ht="13.5" x14ac:dyDescent="0.2">
      <c r="O44" s="166" t="s">
        <v>157</v>
      </c>
    </row>
  </sheetData>
  <mergeCells count="19">
    <mergeCell ref="O42:U42"/>
    <mergeCell ref="O43:U43"/>
    <mergeCell ref="P4:U4"/>
    <mergeCell ref="P6:P8"/>
    <mergeCell ref="Q6:Q8"/>
    <mergeCell ref="R6:R8"/>
    <mergeCell ref="S6:S8"/>
    <mergeCell ref="T6:T8"/>
    <mergeCell ref="U6:U8"/>
    <mergeCell ref="A2:C2"/>
    <mergeCell ref="A1:C1"/>
    <mergeCell ref="J7:J8"/>
    <mergeCell ref="K7:K8"/>
    <mergeCell ref="L7:L8"/>
    <mergeCell ref="M7:M8"/>
    <mergeCell ref="J25:J26"/>
    <mergeCell ref="K25:K26"/>
    <mergeCell ref="L25:L26"/>
    <mergeCell ref="M25:M26"/>
  </mergeCells>
  <hyperlinks>
    <hyperlink ref="A36" r:id="rId1" xr:uid="{A33A79EC-5349-4E8F-9ED9-4D4BF5DDFEF7}"/>
  </hyperlinks>
  <printOptions horizontalCentered="1"/>
  <pageMargins left="0.25" right="0.25" top="0.75" bottom="0.75" header="0.3" footer="0.3"/>
  <pageSetup orientation="landscape" r:id="rId2"/>
  <colBreaks count="1" manualBreakCount="1">
    <brk id="7" max="42" man="1"/>
  </colBreaks>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D258F-BCE0-41DD-88BA-1E06EE416A97}">
  <dimension ref="A1:B29"/>
  <sheetViews>
    <sheetView workbookViewId="0">
      <selection activeCell="B26" sqref="B26"/>
    </sheetView>
  </sheetViews>
  <sheetFormatPr defaultColWidth="9.140625" defaultRowHeight="12.75" x14ac:dyDescent="0.2"/>
  <cols>
    <col min="1" max="1" width="35.5703125" style="111" bestFit="1" customWidth="1"/>
    <col min="2" max="2" width="10.28515625" style="111" bestFit="1" customWidth="1"/>
    <col min="3" max="16384" width="9.140625" style="111"/>
  </cols>
  <sheetData>
    <row r="1" spans="1:2" ht="15" x14ac:dyDescent="0.25">
      <c r="A1" s="110" t="s">
        <v>151</v>
      </c>
    </row>
    <row r="2" spans="1:2" x14ac:dyDescent="0.2">
      <c r="A2" s="112" t="s">
        <v>101</v>
      </c>
    </row>
    <row r="3" spans="1:2" x14ac:dyDescent="0.2">
      <c r="A3" s="112"/>
    </row>
    <row r="5" spans="1:2" x14ac:dyDescent="0.2">
      <c r="A5" s="113" t="s">
        <v>85</v>
      </c>
    </row>
    <row r="6" spans="1:2" x14ac:dyDescent="0.2">
      <c r="A6" s="111" t="s">
        <v>79</v>
      </c>
      <c r="B6" s="114">
        <v>0.1714</v>
      </c>
    </row>
    <row r="7" spans="1:2" x14ac:dyDescent="0.2">
      <c r="A7" s="111" t="s">
        <v>80</v>
      </c>
      <c r="B7" s="114">
        <v>6.9999999999999999E-4</v>
      </c>
    </row>
    <row r="8" spans="1:2" x14ac:dyDescent="0.2">
      <c r="A8" s="111" t="s">
        <v>81</v>
      </c>
      <c r="B8" s="114">
        <v>1.2999999999999999E-3</v>
      </c>
    </row>
    <row r="9" spans="1:2" x14ac:dyDescent="0.2">
      <c r="A9" s="111" t="s">
        <v>82</v>
      </c>
      <c r="B9" s="114">
        <v>7.3300000000000004E-2</v>
      </c>
    </row>
    <row r="10" spans="1:2" x14ac:dyDescent="0.2">
      <c r="A10" s="111" t="s">
        <v>83</v>
      </c>
      <c r="B10" s="114">
        <v>0</v>
      </c>
    </row>
    <row r="11" spans="1:2" x14ac:dyDescent="0.2">
      <c r="A11" s="111" t="s">
        <v>84</v>
      </c>
      <c r="B11" s="115">
        <f>SUM(B6:B10)</f>
        <v>0.2467</v>
      </c>
    </row>
    <row r="14" spans="1:2" x14ac:dyDescent="0.2">
      <c r="A14" s="113" t="s">
        <v>86</v>
      </c>
    </row>
    <row r="15" spans="1:2" x14ac:dyDescent="0.2">
      <c r="A15" s="111" t="s">
        <v>79</v>
      </c>
      <c r="B15" s="114">
        <v>6.8400000000000002E-2</v>
      </c>
    </row>
    <row r="16" spans="1:2" x14ac:dyDescent="0.2">
      <c r="A16" s="111" t="s">
        <v>80</v>
      </c>
      <c r="B16" s="114">
        <v>6.9999999999999999E-4</v>
      </c>
    </row>
    <row r="17" spans="1:2" x14ac:dyDescent="0.2">
      <c r="A17" s="111" t="s">
        <v>81</v>
      </c>
      <c r="B17" s="114">
        <v>0</v>
      </c>
    </row>
    <row r="18" spans="1:2" x14ac:dyDescent="0.2">
      <c r="A18" s="111" t="s">
        <v>82</v>
      </c>
      <c r="B18" s="114">
        <v>7.3300000000000004E-2</v>
      </c>
    </row>
    <row r="19" spans="1:2" x14ac:dyDescent="0.2">
      <c r="A19" s="111" t="s">
        <v>83</v>
      </c>
      <c r="B19" s="114">
        <v>0</v>
      </c>
    </row>
    <row r="20" spans="1:2" x14ac:dyDescent="0.2">
      <c r="A20" s="111" t="s">
        <v>84</v>
      </c>
      <c r="B20" s="115">
        <f>SUM(B15:B19)</f>
        <v>0.14240000000000003</v>
      </c>
    </row>
    <row r="23" spans="1:2" x14ac:dyDescent="0.2">
      <c r="A23" s="113" t="s">
        <v>78</v>
      </c>
    </row>
    <row r="24" spans="1:2" x14ac:dyDescent="0.2">
      <c r="A24" s="111" t="s">
        <v>79</v>
      </c>
      <c r="B24" s="114">
        <v>0.1714</v>
      </c>
    </row>
    <row r="25" spans="1:2" x14ac:dyDescent="0.2">
      <c r="A25" s="111" t="s">
        <v>80</v>
      </c>
      <c r="B25" s="114">
        <v>6.9999999999999999E-4</v>
      </c>
    </row>
    <row r="26" spans="1:2" x14ac:dyDescent="0.2">
      <c r="A26" s="111" t="s">
        <v>81</v>
      </c>
      <c r="B26" s="114">
        <v>1.2999999999999999E-3</v>
      </c>
    </row>
    <row r="27" spans="1:2" x14ac:dyDescent="0.2">
      <c r="A27" s="111" t="s">
        <v>82</v>
      </c>
      <c r="B27" s="114">
        <v>7.3300000000000004E-2</v>
      </c>
    </row>
    <row r="28" spans="1:2" x14ac:dyDescent="0.2">
      <c r="A28" s="111" t="s">
        <v>83</v>
      </c>
      <c r="B28" s="114">
        <v>0.05</v>
      </c>
    </row>
    <row r="29" spans="1:2" x14ac:dyDescent="0.2">
      <c r="A29" s="111" t="s">
        <v>84</v>
      </c>
      <c r="B29" s="115">
        <f>SUM(B24:B28)</f>
        <v>0.29670000000000002</v>
      </c>
    </row>
  </sheetData>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dimension ref="A1:M40"/>
  <sheetViews>
    <sheetView zoomScale="90" workbookViewId="0">
      <selection activeCell="E58" sqref="E58"/>
    </sheetView>
  </sheetViews>
  <sheetFormatPr defaultColWidth="9.140625" defaultRowHeight="12" x14ac:dyDescent="0.2"/>
  <cols>
    <col min="1" max="1" width="53.7109375" style="2" customWidth="1"/>
    <col min="2" max="2" width="9.42578125" style="2" customWidth="1"/>
    <col min="3" max="3" width="9.85546875" style="2" customWidth="1"/>
    <col min="4" max="4" width="3.28515625" style="2" customWidth="1"/>
    <col min="5" max="5" width="45.28515625" style="2" customWidth="1"/>
    <col min="6" max="6" width="9" style="2" customWidth="1"/>
    <col min="7" max="7" width="9.85546875" style="2" customWidth="1"/>
    <col min="8" max="8" width="9.140625" style="2"/>
    <col min="9" max="9" width="46.28515625" style="2" bestFit="1" customWidth="1"/>
    <col min="10" max="10" width="12.28515625" style="2" bestFit="1" customWidth="1"/>
    <col min="11" max="11" width="13.42578125" style="2" customWidth="1"/>
    <col min="12" max="12" width="12.85546875" style="2" bestFit="1" customWidth="1"/>
    <col min="13" max="13" width="13.42578125" style="2" customWidth="1"/>
    <col min="14" max="16384" width="9.140625" style="2"/>
  </cols>
  <sheetData>
    <row r="1" spans="1:13" ht="18.75" customHeight="1" x14ac:dyDescent="0.25">
      <c r="A1" s="3" t="s">
        <v>87</v>
      </c>
    </row>
    <row r="2" spans="1:13" ht="15.75" x14ac:dyDescent="0.25">
      <c r="A2" s="116" t="s">
        <v>97</v>
      </c>
    </row>
    <row r="3" spans="1:13" ht="15.75" x14ac:dyDescent="0.25">
      <c r="A3" s="116"/>
    </row>
    <row r="5" spans="1:13" ht="12.75" x14ac:dyDescent="0.2">
      <c r="A5" s="6" t="s">
        <v>8</v>
      </c>
      <c r="E5" s="6" t="s">
        <v>9</v>
      </c>
      <c r="I5" s="6" t="s">
        <v>77</v>
      </c>
      <c r="J5"/>
      <c r="K5"/>
      <c r="L5"/>
      <c r="M5"/>
    </row>
    <row r="6" spans="1:13" x14ac:dyDescent="0.2">
      <c r="A6" s="7"/>
      <c r="B6" s="73" t="s">
        <v>43</v>
      </c>
      <c r="C6" s="73" t="s">
        <v>45</v>
      </c>
      <c r="E6" s="7"/>
      <c r="F6" s="73" t="s">
        <v>43</v>
      </c>
      <c r="G6" s="73" t="s">
        <v>45</v>
      </c>
      <c r="I6" s="7"/>
      <c r="J6" s="170" t="s">
        <v>43</v>
      </c>
      <c r="K6" s="176" t="s">
        <v>73</v>
      </c>
      <c r="L6" s="178" t="s">
        <v>45</v>
      </c>
      <c r="M6" s="168" t="s">
        <v>73</v>
      </c>
    </row>
    <row r="7" spans="1:13" x14ac:dyDescent="0.2">
      <c r="A7" s="4" t="s">
        <v>70</v>
      </c>
      <c r="B7" s="71">
        <v>100000</v>
      </c>
      <c r="C7" s="71">
        <v>100000</v>
      </c>
      <c r="E7" s="4" t="s">
        <v>12</v>
      </c>
      <c r="F7" s="71">
        <v>100000</v>
      </c>
      <c r="G7" s="71">
        <v>100000</v>
      </c>
      <c r="I7" s="4"/>
      <c r="J7" s="171"/>
      <c r="K7" s="177"/>
      <c r="L7" s="179"/>
      <c r="M7" s="169"/>
    </row>
    <row r="8" spans="1:13" x14ac:dyDescent="0.2">
      <c r="A8" s="4" t="s">
        <v>68</v>
      </c>
      <c r="B8" s="63">
        <f>-C24</f>
        <v>-6326</v>
      </c>
      <c r="C8" s="63">
        <f>-C24</f>
        <v>-6326</v>
      </c>
      <c r="E8" s="4" t="str">
        <f>A12</f>
        <v>FICA (Salary X .0765)</v>
      </c>
      <c r="F8" s="62">
        <f>F7*C20</f>
        <v>7650</v>
      </c>
      <c r="G8" s="62">
        <f>G7*C20</f>
        <v>7650</v>
      </c>
      <c r="I8" s="4" t="s">
        <v>71</v>
      </c>
      <c r="J8" s="71">
        <v>50000</v>
      </c>
      <c r="K8" s="102"/>
      <c r="L8" s="92">
        <v>50000</v>
      </c>
      <c r="M8" s="64"/>
    </row>
    <row r="9" spans="1:13" x14ac:dyDescent="0.2">
      <c r="A9" s="79" t="s">
        <v>6</v>
      </c>
      <c r="B9" s="80">
        <f>SUM(B7:B8)</f>
        <v>93674</v>
      </c>
      <c r="C9" s="80">
        <f>SUM(C7:C8)</f>
        <v>93674</v>
      </c>
      <c r="E9" s="4" t="str">
        <f>A13</f>
        <v>Retirement (Salary x .1970 for SHRA or .1341 for EHRA)</v>
      </c>
      <c r="F9" s="62">
        <f>F7*C21</f>
        <v>21710</v>
      </c>
      <c r="G9" s="62">
        <f>G7*C22</f>
        <v>13610</v>
      </c>
      <c r="I9" s="4" t="s">
        <v>72</v>
      </c>
      <c r="J9" s="62">
        <f>J8*C20</f>
        <v>3825</v>
      </c>
      <c r="K9" s="102"/>
      <c r="L9" s="93">
        <f>L8*C20</f>
        <v>3825</v>
      </c>
      <c r="M9" s="64"/>
    </row>
    <row r="10" spans="1:13" x14ac:dyDescent="0.2">
      <c r="A10" s="4"/>
      <c r="B10" s="62"/>
      <c r="C10" s="62"/>
      <c r="E10" s="4" t="s">
        <v>0</v>
      </c>
      <c r="F10" s="63">
        <f>C24</f>
        <v>6326</v>
      </c>
      <c r="G10" s="63">
        <f>C24</f>
        <v>6326</v>
      </c>
      <c r="I10" s="4" t="s">
        <v>91</v>
      </c>
      <c r="J10" s="62">
        <f>J8*C21</f>
        <v>10855</v>
      </c>
      <c r="K10" s="102"/>
      <c r="L10" s="93">
        <f>L8*C22</f>
        <v>6805</v>
      </c>
      <c r="M10" s="64"/>
    </row>
    <row r="11" spans="1:13" x14ac:dyDescent="0.2">
      <c r="A11" s="4" t="s">
        <v>67</v>
      </c>
      <c r="B11" s="62">
        <f>B9/(1+B26)</f>
        <v>72413.419913419915</v>
      </c>
      <c r="C11" s="62">
        <f>C9/(1+B27)</f>
        <v>77250.53603826488</v>
      </c>
      <c r="E11" s="4"/>
      <c r="F11" s="62"/>
      <c r="G11" s="62"/>
      <c r="I11" s="4" t="s">
        <v>0</v>
      </c>
      <c r="J11" s="85" t="s">
        <v>42</v>
      </c>
      <c r="K11" s="103"/>
      <c r="L11" s="108" t="s">
        <v>42</v>
      </c>
      <c r="M11" s="104"/>
    </row>
    <row r="12" spans="1:13" x14ac:dyDescent="0.2">
      <c r="A12" s="4" t="s">
        <v>69</v>
      </c>
      <c r="B12" s="62">
        <f>B11*C20</f>
        <v>5539.6266233766237</v>
      </c>
      <c r="C12" s="62">
        <f>C11*C20</f>
        <v>5909.666006927263</v>
      </c>
      <c r="E12" s="4" t="s">
        <v>14</v>
      </c>
      <c r="F12" s="80">
        <f>SUM(F7:F10)</f>
        <v>135686</v>
      </c>
      <c r="G12" s="80">
        <f>SUM(G7:G10)</f>
        <v>127586</v>
      </c>
      <c r="I12" s="79" t="s">
        <v>74</v>
      </c>
      <c r="J12" s="80">
        <f>SUM(J8:J11)</f>
        <v>64680</v>
      </c>
      <c r="K12" s="88"/>
      <c r="L12" s="94">
        <f>SUM(L8:L11)</f>
        <v>60630</v>
      </c>
      <c r="M12" s="80"/>
    </row>
    <row r="13" spans="1:13" x14ac:dyDescent="0.2">
      <c r="A13" s="4" t="s">
        <v>91</v>
      </c>
      <c r="B13" s="62">
        <f>B11*C21</f>
        <v>15720.953463203463</v>
      </c>
      <c r="C13" s="62">
        <f>C11*C22</f>
        <v>10513.797954807849</v>
      </c>
      <c r="E13" s="4"/>
      <c r="F13" s="65"/>
      <c r="G13" s="65"/>
      <c r="I13" s="4"/>
      <c r="J13" s="63"/>
      <c r="K13" s="89"/>
      <c r="L13" s="95"/>
      <c r="M13" s="63"/>
    </row>
    <row r="14" spans="1:13" x14ac:dyDescent="0.2">
      <c r="A14" s="4" t="s">
        <v>0</v>
      </c>
      <c r="B14" s="63">
        <f>C24</f>
        <v>6326</v>
      </c>
      <c r="C14" s="63">
        <f>C24</f>
        <v>6326</v>
      </c>
      <c r="E14" s="11"/>
      <c r="F14" s="11"/>
      <c r="G14" s="11"/>
      <c r="I14" s="66"/>
      <c r="J14" s="67"/>
      <c r="K14" s="67"/>
      <c r="L14" s="96"/>
      <c r="M14" s="100"/>
    </row>
    <row r="15" spans="1:13" x14ac:dyDescent="0.2">
      <c r="A15" s="77" t="s">
        <v>7</v>
      </c>
      <c r="B15" s="78">
        <f>SUM(B11:B14)</f>
        <v>100000</v>
      </c>
      <c r="C15" s="78">
        <f>SUM(C11:C14)</f>
        <v>99999.999999999985</v>
      </c>
      <c r="I15" s="4" t="s">
        <v>89</v>
      </c>
      <c r="J15" s="121">
        <v>0.02</v>
      </c>
      <c r="K15" s="105"/>
      <c r="L15" s="122">
        <v>0.02</v>
      </c>
      <c r="M15" s="106"/>
    </row>
    <row r="16" spans="1:13" x14ac:dyDescent="0.2">
      <c r="I16" s="4" t="s">
        <v>88</v>
      </c>
      <c r="J16" s="123">
        <f>J8*(1+J15)</f>
        <v>51000</v>
      </c>
      <c r="K16" s="124">
        <f>J16-J8</f>
        <v>1000</v>
      </c>
      <c r="L16" s="125">
        <f>L8*(1+L15)</f>
        <v>51000</v>
      </c>
      <c r="M16" s="123">
        <f>L16-L8</f>
        <v>1000</v>
      </c>
    </row>
    <row r="17" spans="1:13" ht="12.75" x14ac:dyDescent="0.2">
      <c r="A17" s="8" t="s">
        <v>98</v>
      </c>
      <c r="B17" s="9"/>
      <c r="C17" s="10"/>
      <c r="E17" s="6" t="s">
        <v>66</v>
      </c>
      <c r="F17"/>
      <c r="G17"/>
      <c r="I17" s="4" t="s">
        <v>72</v>
      </c>
      <c r="J17" s="62">
        <f>J16*C20</f>
        <v>3901.5</v>
      </c>
      <c r="K17" s="90">
        <f>J17-J9</f>
        <v>76.5</v>
      </c>
      <c r="L17" s="97">
        <f>L16*C20</f>
        <v>3901.5</v>
      </c>
      <c r="M17" s="62">
        <f>L17-L9</f>
        <v>76.5</v>
      </c>
    </row>
    <row r="18" spans="1:13" x14ac:dyDescent="0.2">
      <c r="A18" s="49"/>
      <c r="B18" s="50"/>
      <c r="C18" s="51"/>
      <c r="E18" s="7"/>
      <c r="F18" s="73" t="s">
        <v>43</v>
      </c>
      <c r="G18" s="73" t="s">
        <v>45</v>
      </c>
      <c r="I18" s="4" t="s">
        <v>91</v>
      </c>
      <c r="J18" s="62">
        <f>J16*C21</f>
        <v>11072.099999999999</v>
      </c>
      <c r="K18" s="90">
        <f>J18-J10</f>
        <v>217.09999999999854</v>
      </c>
      <c r="L18" s="97">
        <f>L16*C22</f>
        <v>6941.1</v>
      </c>
      <c r="M18" s="62">
        <f>L18-L10</f>
        <v>136.10000000000036</v>
      </c>
    </row>
    <row r="19" spans="1:13" x14ac:dyDescent="0.2">
      <c r="A19" s="52" t="s">
        <v>1</v>
      </c>
      <c r="B19" s="53" t="s">
        <v>2</v>
      </c>
      <c r="C19" s="54" t="s">
        <v>3</v>
      </c>
      <c r="E19" s="4" t="s">
        <v>12</v>
      </c>
      <c r="F19" s="71">
        <v>50000</v>
      </c>
      <c r="G19" s="72">
        <v>50000</v>
      </c>
      <c r="I19" s="4" t="s">
        <v>0</v>
      </c>
      <c r="J19" s="86" t="s">
        <v>42</v>
      </c>
      <c r="K19" s="107" t="s">
        <v>42</v>
      </c>
      <c r="L19" s="98" t="s">
        <v>42</v>
      </c>
      <c r="M19" s="86" t="s">
        <v>42</v>
      </c>
    </row>
    <row r="20" spans="1:13" x14ac:dyDescent="0.2">
      <c r="A20" s="55" t="s">
        <v>4</v>
      </c>
      <c r="B20" s="56">
        <v>618100</v>
      </c>
      <c r="C20" s="57">
        <v>7.6499999999999999E-2</v>
      </c>
      <c r="E20" s="4" t="str">
        <f>A12</f>
        <v>FICA (Salary X .0765)</v>
      </c>
      <c r="F20" s="62">
        <f>F19*C20</f>
        <v>3825</v>
      </c>
      <c r="G20" s="69">
        <f>G19*C20</f>
        <v>3825</v>
      </c>
      <c r="I20" s="77" t="s">
        <v>75</v>
      </c>
      <c r="J20" s="101">
        <f>SUM(J16:J19)</f>
        <v>65973.600000000006</v>
      </c>
      <c r="K20" s="109">
        <f>SUM(K16:K19)</f>
        <v>1293.5999999999985</v>
      </c>
      <c r="L20" s="99">
        <f>SUM(L16:L19)</f>
        <v>61842.6</v>
      </c>
      <c r="M20" s="101">
        <f>SUM(M16:M19)</f>
        <v>1212.6000000000004</v>
      </c>
    </row>
    <row r="21" spans="1:13" x14ac:dyDescent="0.2">
      <c r="A21" s="55" t="s">
        <v>11</v>
      </c>
      <c r="B21" s="56">
        <v>618200</v>
      </c>
      <c r="C21" s="57">
        <v>0.21709999999999999</v>
      </c>
      <c r="E21" s="4" t="s">
        <v>90</v>
      </c>
      <c r="F21" s="62">
        <f>F19*C23</f>
        <v>13355</v>
      </c>
      <c r="G21" s="69">
        <f>G19*C23</f>
        <v>13355</v>
      </c>
    </row>
    <row r="22" spans="1:13" x14ac:dyDescent="0.2">
      <c r="A22" s="55" t="s">
        <v>5</v>
      </c>
      <c r="B22" s="56">
        <v>618700</v>
      </c>
      <c r="C22" s="57">
        <v>0.1361</v>
      </c>
      <c r="E22" s="4" t="s">
        <v>0</v>
      </c>
      <c r="F22" s="63">
        <f>C24</f>
        <v>6326</v>
      </c>
      <c r="G22" s="70">
        <f>C24</f>
        <v>6326</v>
      </c>
      <c r="J22" s="48"/>
      <c r="K22" s="48"/>
      <c r="M22" s="48"/>
    </row>
    <row r="23" spans="1:13" ht="12.75" x14ac:dyDescent="0.2">
      <c r="A23" s="55" t="s">
        <v>13</v>
      </c>
      <c r="B23" s="56">
        <v>618800</v>
      </c>
      <c r="C23" s="57">
        <v>0.2671</v>
      </c>
      <c r="E23" s="4" t="s">
        <v>15</v>
      </c>
      <c r="F23" s="80">
        <f>SUM(F19:F22)</f>
        <v>73506</v>
      </c>
      <c r="G23" s="81">
        <f>SUM(G19:G22)</f>
        <v>73506</v>
      </c>
      <c r="I23" s="6" t="s">
        <v>76</v>
      </c>
      <c r="J23"/>
      <c r="K23"/>
      <c r="L23"/>
      <c r="M23"/>
    </row>
    <row r="24" spans="1:13" x14ac:dyDescent="0.2">
      <c r="A24" s="55" t="s">
        <v>62</v>
      </c>
      <c r="B24" s="56">
        <v>618300</v>
      </c>
      <c r="C24" s="5">
        <v>6326</v>
      </c>
      <c r="D24" s="2" t="s">
        <v>10</v>
      </c>
      <c r="E24" s="4"/>
      <c r="F24" s="63"/>
      <c r="G24" s="65"/>
      <c r="I24" s="7"/>
      <c r="J24" s="170" t="s">
        <v>43</v>
      </c>
      <c r="K24" s="176" t="s">
        <v>73</v>
      </c>
      <c r="L24" s="178" t="s">
        <v>45</v>
      </c>
      <c r="M24" s="168" t="s">
        <v>73</v>
      </c>
    </row>
    <row r="25" spans="1:13" x14ac:dyDescent="0.2">
      <c r="A25" s="55"/>
      <c r="B25" s="50"/>
      <c r="C25" s="51"/>
      <c r="E25" s="66"/>
      <c r="F25" s="67"/>
      <c r="G25" s="68"/>
      <c r="I25" s="4"/>
      <c r="J25" s="171"/>
      <c r="K25" s="177"/>
      <c r="L25" s="179"/>
      <c r="M25" s="169"/>
    </row>
    <row r="26" spans="1:13" x14ac:dyDescent="0.2">
      <c r="A26" s="55" t="s">
        <v>44</v>
      </c>
      <c r="B26" s="58">
        <f>SUM(C20+C21)</f>
        <v>0.29359999999999997</v>
      </c>
      <c r="C26" s="51"/>
      <c r="E26" s="4" t="s">
        <v>70</v>
      </c>
      <c r="F26" s="74">
        <v>50000</v>
      </c>
      <c r="G26" s="74">
        <v>50000</v>
      </c>
      <c r="I26" s="4" t="s">
        <v>71</v>
      </c>
      <c r="J26" s="71">
        <v>50000</v>
      </c>
      <c r="K26" s="102"/>
      <c r="L26" s="92">
        <v>50000</v>
      </c>
      <c r="M26" s="64"/>
    </row>
    <row r="27" spans="1:13" x14ac:dyDescent="0.2">
      <c r="A27" s="55" t="s">
        <v>46</v>
      </c>
      <c r="B27" s="58">
        <f>C20+C22</f>
        <v>0.21260000000000001</v>
      </c>
      <c r="C27" s="51"/>
      <c r="E27" s="4" t="s">
        <v>64</v>
      </c>
      <c r="F27" s="63">
        <f>-C24</f>
        <v>-6326</v>
      </c>
      <c r="G27" s="63">
        <f>-C24</f>
        <v>-6326</v>
      </c>
      <c r="I27" s="4" t="s">
        <v>72</v>
      </c>
      <c r="J27" s="62">
        <f>J26*C20</f>
        <v>3825</v>
      </c>
      <c r="K27" s="102"/>
      <c r="L27" s="93">
        <f>L26*C20</f>
        <v>3825</v>
      </c>
      <c r="M27" s="64"/>
    </row>
    <row r="28" spans="1:13" x14ac:dyDescent="0.2">
      <c r="A28" s="59" t="s">
        <v>36</v>
      </c>
      <c r="B28" s="60">
        <f>SUM(C20+C23)</f>
        <v>0.34360000000000002</v>
      </c>
      <c r="C28" s="61"/>
      <c r="E28" s="79" t="s">
        <v>6</v>
      </c>
      <c r="F28" s="80">
        <f>SUM(F26:F27)</f>
        <v>43674</v>
      </c>
      <c r="G28" s="80">
        <f>SUM(G26:G27)</f>
        <v>43674</v>
      </c>
      <c r="I28" s="4" t="s">
        <v>90</v>
      </c>
      <c r="J28" s="62">
        <f>J26*C23</f>
        <v>13355</v>
      </c>
      <c r="K28" s="102"/>
      <c r="L28" s="93">
        <f>L26*C23</f>
        <v>13355</v>
      </c>
      <c r="M28" s="64"/>
    </row>
    <row r="29" spans="1:13" x14ac:dyDescent="0.2">
      <c r="E29" s="4"/>
      <c r="F29" s="62"/>
      <c r="G29" s="75"/>
      <c r="I29" s="4" t="s">
        <v>0</v>
      </c>
      <c r="J29" s="85" t="s">
        <v>42</v>
      </c>
      <c r="K29" s="103"/>
      <c r="L29" s="108" t="s">
        <v>42</v>
      </c>
      <c r="M29" s="104"/>
    </row>
    <row r="30" spans="1:13" x14ac:dyDescent="0.2">
      <c r="A30" s="2" t="s">
        <v>94</v>
      </c>
      <c r="E30" s="4" t="s">
        <v>67</v>
      </c>
      <c r="F30" s="62">
        <f>F28/1.3109</f>
        <v>33316.042413608971</v>
      </c>
      <c r="G30" s="62">
        <f>G28/1.3109</f>
        <v>33316.042413608971</v>
      </c>
      <c r="I30" s="79" t="s">
        <v>74</v>
      </c>
      <c r="J30" s="80">
        <f>SUM(J26:J29)</f>
        <v>67180</v>
      </c>
      <c r="K30" s="88"/>
      <c r="L30" s="94">
        <f>SUM(L26:L29)</f>
        <v>67180</v>
      </c>
      <c r="M30" s="80"/>
    </row>
    <row r="31" spans="1:13" x14ac:dyDescent="0.2">
      <c r="E31" s="4" t="str">
        <f>A12</f>
        <v>FICA (Salary X .0765)</v>
      </c>
      <c r="F31" s="62">
        <f>F30*C20</f>
        <v>2548.6772446410864</v>
      </c>
      <c r="G31" s="62">
        <f>G30*C20</f>
        <v>2548.6772446410864</v>
      </c>
      <c r="I31" s="4"/>
      <c r="J31" s="63"/>
      <c r="K31" s="89"/>
      <c r="L31" s="95"/>
      <c r="M31" s="63"/>
    </row>
    <row r="32" spans="1:13" x14ac:dyDescent="0.2">
      <c r="E32" s="4" t="str">
        <f>E21</f>
        <v>LEO Retirement (Salary x .2470 for both EHRA &amp; SHRA)</v>
      </c>
      <c r="F32" s="62">
        <f>F30*C23</f>
        <v>8898.7149286749573</v>
      </c>
      <c r="G32" s="62">
        <f>G30*C23</f>
        <v>8898.7149286749573</v>
      </c>
      <c r="I32" s="66"/>
      <c r="J32" s="67"/>
      <c r="K32" s="67"/>
      <c r="L32" s="96"/>
      <c r="M32" s="100"/>
    </row>
    <row r="33" spans="1:13" x14ac:dyDescent="0.2">
      <c r="A33" s="1" t="s">
        <v>65</v>
      </c>
      <c r="E33" s="4" t="s">
        <v>0</v>
      </c>
      <c r="F33" s="63">
        <f>C24</f>
        <v>6326</v>
      </c>
      <c r="G33" s="76">
        <f>C24</f>
        <v>6326</v>
      </c>
      <c r="I33" s="4" t="s">
        <v>89</v>
      </c>
      <c r="J33" s="121">
        <v>0.02</v>
      </c>
      <c r="K33" s="105"/>
      <c r="L33" s="122">
        <v>0.02</v>
      </c>
      <c r="M33" s="106"/>
    </row>
    <row r="34" spans="1:13" ht="12.75" x14ac:dyDescent="0.2">
      <c r="A34" s="126" t="s">
        <v>95</v>
      </c>
      <c r="E34" s="77" t="s">
        <v>7</v>
      </c>
      <c r="F34" s="78">
        <f>SUM(F30:F33)</f>
        <v>51089.43458692501</v>
      </c>
      <c r="G34" s="78">
        <f>SUM(G30:G33)</f>
        <v>51089.43458692501</v>
      </c>
      <c r="I34" s="4" t="s">
        <v>88</v>
      </c>
      <c r="J34" s="123">
        <f>J26*(1+J33)</f>
        <v>51000</v>
      </c>
      <c r="K34" s="124">
        <f>J34-J26</f>
        <v>1000</v>
      </c>
      <c r="L34" s="125">
        <f>L26*(1+L33)</f>
        <v>51000</v>
      </c>
      <c r="M34" s="123">
        <f>L34-L26</f>
        <v>1000</v>
      </c>
    </row>
    <row r="35" spans="1:13" ht="12.75" x14ac:dyDescent="0.2">
      <c r="A35" s="126" t="s">
        <v>96</v>
      </c>
      <c r="G35" s="11"/>
      <c r="I35" s="4" t="s">
        <v>72</v>
      </c>
      <c r="J35" s="62">
        <f>J34*C20</f>
        <v>3901.5</v>
      </c>
      <c r="K35" s="90">
        <f>J35-J27</f>
        <v>76.5</v>
      </c>
      <c r="L35" s="97">
        <f>L34*C20</f>
        <v>3901.5</v>
      </c>
      <c r="M35" s="62">
        <f>L35-L27</f>
        <v>76.5</v>
      </c>
    </row>
    <row r="36" spans="1:13" x14ac:dyDescent="0.2">
      <c r="I36" s="4" t="s">
        <v>90</v>
      </c>
      <c r="J36" s="62">
        <f>J34*C23</f>
        <v>13622.1</v>
      </c>
      <c r="K36" s="90">
        <f>J36-J28</f>
        <v>267.10000000000036</v>
      </c>
      <c r="L36" s="97">
        <f>L34*C23</f>
        <v>13622.1</v>
      </c>
      <c r="M36" s="62">
        <f>L36-L28</f>
        <v>267.10000000000036</v>
      </c>
    </row>
    <row r="37" spans="1:13" x14ac:dyDescent="0.2">
      <c r="I37" s="4" t="s">
        <v>0</v>
      </c>
      <c r="J37" s="86" t="s">
        <v>42</v>
      </c>
      <c r="K37" s="107" t="s">
        <v>42</v>
      </c>
      <c r="L37" s="98" t="s">
        <v>42</v>
      </c>
      <c r="M37" s="86" t="s">
        <v>42</v>
      </c>
    </row>
    <row r="38" spans="1:13" x14ac:dyDescent="0.2">
      <c r="I38" s="79" t="s">
        <v>75</v>
      </c>
      <c r="J38" s="87">
        <f>SUM(J34:J37)</f>
        <v>68523.600000000006</v>
      </c>
      <c r="K38" s="91">
        <f>SUM(K34:K37)</f>
        <v>1343.6000000000004</v>
      </c>
      <c r="L38" s="99">
        <f>SUM(L34:L37)</f>
        <v>68523.600000000006</v>
      </c>
      <c r="M38" s="101">
        <f>SUM(M34:M37)</f>
        <v>1343.6000000000004</v>
      </c>
    </row>
    <row r="39" spans="1:13" x14ac:dyDescent="0.2">
      <c r="I39" s="11"/>
      <c r="J39" s="82"/>
      <c r="K39" s="82"/>
      <c r="L39" s="83"/>
      <c r="M39" s="82"/>
    </row>
    <row r="40" spans="1:13" x14ac:dyDescent="0.2">
      <c r="I40" s="1"/>
      <c r="J40" s="84"/>
      <c r="K40" s="84"/>
      <c r="L40" s="84"/>
      <c r="M40" s="84"/>
    </row>
  </sheetData>
  <mergeCells count="8">
    <mergeCell ref="J24:J25"/>
    <mergeCell ref="K24:K25"/>
    <mergeCell ref="L24:L25"/>
    <mergeCell ref="M24:M25"/>
    <mergeCell ref="J6:J7"/>
    <mergeCell ref="K6:K7"/>
    <mergeCell ref="L6:L7"/>
    <mergeCell ref="M6:M7"/>
  </mergeCells>
  <hyperlinks>
    <hyperlink ref="A34" r:id="rId1" xr:uid="{DA3FF79E-3C80-4B74-92BD-8B507DD41DE6}"/>
    <hyperlink ref="A35" r:id="rId2" xr:uid="{F4BD4218-36E3-4AF4-B26D-6B5162073BE0}"/>
  </hyperlinks>
  <pageMargins left="0.75" right="0.75" top="1" bottom="1" header="0.5" footer="0.5"/>
  <pageSetup scale="85" orientation="landscape" cellComments="asDisplayed" r:id="rId3"/>
  <headerFooter alignWithMargins="0"/>
  <legacy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9"/>
  <sheetViews>
    <sheetView workbookViewId="0">
      <selection activeCell="F50" sqref="F50"/>
    </sheetView>
  </sheetViews>
  <sheetFormatPr defaultColWidth="9.140625" defaultRowHeight="12.75" x14ac:dyDescent="0.2"/>
  <cols>
    <col min="1" max="1" width="35.5703125" style="111" bestFit="1" customWidth="1"/>
    <col min="2" max="2" width="10.28515625" style="111" bestFit="1" customWidth="1"/>
    <col min="3" max="16384" width="9.140625" style="111"/>
  </cols>
  <sheetData>
    <row r="1" spans="1:2" ht="15" x14ac:dyDescent="0.25">
      <c r="A1" s="110" t="s">
        <v>93</v>
      </c>
    </row>
    <row r="2" spans="1:2" x14ac:dyDescent="0.2">
      <c r="A2" s="112" t="s">
        <v>92</v>
      </c>
    </row>
    <row r="5" spans="1:2" x14ac:dyDescent="0.2">
      <c r="A5" s="113" t="s">
        <v>85</v>
      </c>
    </row>
    <row r="6" spans="1:2" x14ac:dyDescent="0.2">
      <c r="A6" s="111" t="s">
        <v>79</v>
      </c>
      <c r="B6" s="114">
        <v>0.12970000000000001</v>
      </c>
    </row>
    <row r="7" spans="1:2" x14ac:dyDescent="0.2">
      <c r="A7" s="111" t="s">
        <v>80</v>
      </c>
      <c r="B7" s="114">
        <v>1E-3</v>
      </c>
    </row>
    <row r="8" spans="1:2" x14ac:dyDescent="0.2">
      <c r="A8" s="111" t="s">
        <v>81</v>
      </c>
      <c r="B8" s="114">
        <v>1.6000000000000001E-3</v>
      </c>
    </row>
    <row r="9" spans="1:2" x14ac:dyDescent="0.2">
      <c r="A9" s="111" t="s">
        <v>82</v>
      </c>
      <c r="B9" s="114">
        <v>6.4699999999999994E-2</v>
      </c>
    </row>
    <row r="10" spans="1:2" x14ac:dyDescent="0.2">
      <c r="A10" s="111" t="s">
        <v>83</v>
      </c>
      <c r="B10" s="114">
        <v>0</v>
      </c>
    </row>
    <row r="11" spans="1:2" x14ac:dyDescent="0.2">
      <c r="A11" s="111" t="s">
        <v>84</v>
      </c>
      <c r="B11" s="115">
        <f>SUM(B6:B10)</f>
        <v>0.19700000000000001</v>
      </c>
    </row>
    <row r="14" spans="1:2" x14ac:dyDescent="0.2">
      <c r="A14" s="113" t="s">
        <v>86</v>
      </c>
    </row>
    <row r="15" spans="1:2" x14ac:dyDescent="0.2">
      <c r="A15" s="111" t="s">
        <v>79</v>
      </c>
      <c r="B15" s="114">
        <v>6.8400000000000002E-2</v>
      </c>
    </row>
    <row r="16" spans="1:2" x14ac:dyDescent="0.2">
      <c r="A16" s="111" t="s">
        <v>80</v>
      </c>
      <c r="B16" s="114">
        <v>1E-3</v>
      </c>
    </row>
    <row r="17" spans="1:2" x14ac:dyDescent="0.2">
      <c r="A17" s="111" t="s">
        <v>81</v>
      </c>
      <c r="B17" s="114">
        <v>0</v>
      </c>
    </row>
    <row r="18" spans="1:2" x14ac:dyDescent="0.2">
      <c r="A18" s="111" t="s">
        <v>82</v>
      </c>
      <c r="B18" s="114">
        <v>6.4699999999999994E-2</v>
      </c>
    </row>
    <row r="19" spans="1:2" x14ac:dyDescent="0.2">
      <c r="A19" s="111" t="s">
        <v>83</v>
      </c>
      <c r="B19" s="114">
        <v>0</v>
      </c>
    </row>
    <row r="20" spans="1:2" x14ac:dyDescent="0.2">
      <c r="A20" s="111" t="s">
        <v>84</v>
      </c>
      <c r="B20" s="115">
        <f>SUM(B15:B19)</f>
        <v>0.1341</v>
      </c>
    </row>
    <row r="23" spans="1:2" x14ac:dyDescent="0.2">
      <c r="A23" s="113" t="s">
        <v>78</v>
      </c>
    </row>
    <row r="24" spans="1:2" x14ac:dyDescent="0.2">
      <c r="A24" s="111" t="s">
        <v>79</v>
      </c>
      <c r="B24" s="114">
        <v>0.12970000000000001</v>
      </c>
    </row>
    <row r="25" spans="1:2" x14ac:dyDescent="0.2">
      <c r="A25" s="111" t="s">
        <v>80</v>
      </c>
      <c r="B25" s="114">
        <v>1E-3</v>
      </c>
    </row>
    <row r="26" spans="1:2" x14ac:dyDescent="0.2">
      <c r="A26" s="111" t="s">
        <v>81</v>
      </c>
      <c r="B26" s="114">
        <v>1.6000000000000001E-3</v>
      </c>
    </row>
    <row r="27" spans="1:2" x14ac:dyDescent="0.2">
      <c r="A27" s="111" t="s">
        <v>82</v>
      </c>
      <c r="B27" s="114">
        <v>6.4699999999999994E-2</v>
      </c>
    </row>
    <row r="28" spans="1:2" x14ac:dyDescent="0.2">
      <c r="A28" s="111" t="s">
        <v>83</v>
      </c>
      <c r="B28" s="114">
        <v>0.05</v>
      </c>
    </row>
    <row r="29" spans="1:2" x14ac:dyDescent="0.2">
      <c r="A29" s="111" t="s">
        <v>84</v>
      </c>
      <c r="B29" s="115">
        <f>SUM(B24:B28)</f>
        <v>0.247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1D058-83BD-4828-B538-9ACD5D78EF66}">
  <dimension ref="A1"/>
  <sheetViews>
    <sheetView workbookViewId="0"/>
  </sheetViews>
  <sheetFormatPr defaultRowHeight="12.75" x14ac:dyDescent="0.2"/>
  <sheetData>
    <row r="1" spans="1:1" x14ac:dyDescent="0.2">
      <c r="A1" s="126" t="s">
        <v>152</v>
      </c>
    </row>
  </sheetData>
  <hyperlinks>
    <hyperlink ref="A1" r:id="rId1" xr:uid="{B47FF07D-620F-4803-9327-8BB2821DB8B0}"/>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FY 18-19 Fringes</vt:lpstr>
      <vt:lpstr>FY 25 - 26 Calculator</vt:lpstr>
      <vt:lpstr>FY 25-26 Fringe Rate Detail</vt:lpstr>
      <vt:lpstr>FY 20-21 Fringe Calculator </vt:lpstr>
      <vt:lpstr>FY20 Fringe Rates</vt:lpstr>
      <vt:lpstr>House Bill 125</vt:lpstr>
      <vt:lpstr>'FY 18-19 Fringes'!Print_Area</vt:lpstr>
      <vt:lpstr>'FY 20-21 Fringe Calculator '!Print_Area</vt:lpstr>
      <vt:lpstr>'FY 25 - 26 Calculator'!Print_Area</vt:lpstr>
      <vt:lpstr>'FY 25 - 26 Calculator'!Print_Titles</vt:lpstr>
    </vt:vector>
  </TitlesOfParts>
  <Company>UNC Charlotte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E. Adams</dc:creator>
  <cp:lastModifiedBy>Kristie Beach</cp:lastModifiedBy>
  <cp:lastPrinted>2026-01-07T13:20:51Z</cp:lastPrinted>
  <dcterms:created xsi:type="dcterms:W3CDTF">2007-11-05T19:40:11Z</dcterms:created>
  <dcterms:modified xsi:type="dcterms:W3CDTF">2026-01-22T22:06:49Z</dcterms:modified>
</cp:coreProperties>
</file>